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codeName="ThisWorkbook" defaultThemeVersion="124226"/>
  <mc:AlternateContent xmlns:mc="http://schemas.openxmlformats.org/markup-compatibility/2006">
    <mc:Choice Requires="x15">
      <x15ac:absPath xmlns:x15ac="http://schemas.microsoft.com/office/spreadsheetml/2010/11/ac" url="C:\Users\amcintyre\Documents\"/>
    </mc:Choice>
  </mc:AlternateContent>
  <xr:revisionPtr revIDLastSave="0" documentId="13_ncr:1_{72B1ED83-7A59-4CDA-937B-0A0B53FCE64D}" xr6:coauthVersionLast="44" xr6:coauthVersionMax="45" xr10:uidLastSave="{00000000-0000-0000-0000-000000000000}"/>
  <bookViews>
    <workbookView xWindow="-120" yWindow="-120" windowWidth="20730" windowHeight="11160" tabRatio="922" firstSheet="1" activeTab="6" xr2:uid="{00000000-000D-0000-FFFF-FFFF00000000}"/>
  </bookViews>
  <sheets>
    <sheet name="Drop Down" sheetId="68" state="hidden" r:id="rId1"/>
    <sheet name="CoverPage" sheetId="83" r:id="rId2"/>
    <sheet name="Instructions" sheetId="84" r:id="rId3"/>
    <sheet name="Summary" sheetId="29" r:id="rId4"/>
    <sheet name="Dev Budget" sheetId="48" r:id="rId5"/>
    <sheet name="Operating" sheetId="49" r:id="rId6"/>
    <sheet name="Feasibility" sheetId="31" r:id="rId7"/>
    <sheet name="Cash Flow" sheetId="52" r:id="rId8"/>
    <sheet name="24-Month- Op Subisdy Calc" sheetId="69" r:id="rId9"/>
    <sheet name="Application Support" sheetId="82" r:id="rId10"/>
  </sheets>
  <externalReferences>
    <externalReference r:id="rId11"/>
    <externalReference r:id="rId12"/>
    <externalReference r:id="rId13"/>
    <externalReference r:id="rId14"/>
    <externalReference r:id="rId15"/>
    <externalReference r:id="rId16"/>
  </externalReferences>
  <definedNames>
    <definedName name="_xlnm._FilterDatabase" localSheetId="6" hidden="1">Feasibility!#REF!</definedName>
    <definedName name="_xlnm._FilterDatabase" localSheetId="3" hidden="1">Summary!$K$28:$K$36</definedName>
    <definedName name="Access_Road_Maintenance" localSheetId="8">'Drop Down'!$Y$3:$Y$5</definedName>
    <definedName name="Access_Road_Maintenance" localSheetId="9">'[1]Drop Down'!$Y$3:$Y$5</definedName>
    <definedName name="Access_Road_Maintenance" localSheetId="0">'Drop Down'!$Y$3:$Y$5</definedName>
    <definedName name="Access_Road_Maintenance">#REF!</definedName>
    <definedName name="Applicant_Role" localSheetId="8">'Drop Down'!$P$3:$P$10</definedName>
    <definedName name="Applicant_Role" localSheetId="9">'[1]Drop Down'!$P$3:$P$10</definedName>
    <definedName name="Applicant_Role" localSheetId="0">'Drop Down'!$P$3:$P$10</definedName>
    <definedName name="Applicant_Role">#REF!</definedName>
    <definedName name="AssemblyDistrictCode" localSheetId="8">'Drop Down'!$S$3:$S$84</definedName>
    <definedName name="AssemblyDistrictCode" localSheetId="9">'[1]Drop Down'!$S$3:$S$84</definedName>
    <definedName name="AssemblyDistrictCode" localSheetId="0">'Drop Down'!$S$3:$S$84</definedName>
    <definedName name="AssemblyDistrictCode">#REF!</definedName>
    <definedName name="Beds" localSheetId="8">'Drop Down'!$AH$3:$AH$10</definedName>
    <definedName name="Beds" localSheetId="9">'[1]Drop Down'!$AH$3:$AH$10</definedName>
    <definedName name="Beds" localSheetId="0">'Drop Down'!$AH$3:$AH$10</definedName>
    <definedName name="Beds">#REF!</definedName>
    <definedName name="CalHFA_Application_Type" localSheetId="8">'Drop Down'!$D$3:$D$7</definedName>
    <definedName name="CalHFA_Application_Type" localSheetId="9">'[1]Drop Down'!$D$3:$D$7</definedName>
    <definedName name="CalHFA_Application_Type" localSheetId="0">'Drop Down'!$D$3:$D$7</definedName>
    <definedName name="CalHFA_Application_Type">#REF!</definedName>
    <definedName name="CalHFArents" localSheetId="9">'[1]Rents '!$Z$25:$AF$25</definedName>
    <definedName name="CalHFArents" localSheetId="0">'[2]Rents '!$Z$27:$AF$27</definedName>
    <definedName name="CalHFArents">'[3]Rents '!$Z$33:$AF$33</definedName>
    <definedName name="CongressionalDistrictCode" localSheetId="8">'Drop Down'!$T$3:$T$58</definedName>
    <definedName name="CongressionalDistrictCode" localSheetId="9">'[1]Drop Down'!$T$3:$T$58</definedName>
    <definedName name="CongressionalDistrictCode" localSheetId="0">'Drop Down'!$T$3:$T$58</definedName>
    <definedName name="CongressionalDistrictCode">#REF!</definedName>
    <definedName name="County" localSheetId="8">'Drop Down'!$J$3:$J$60</definedName>
    <definedName name="County" localSheetId="9">'[1]Drop Down'!$J$3:$J$60</definedName>
    <definedName name="County" localSheetId="0">'Drop Down'!$J$3:$J$60</definedName>
    <definedName name="County">#REF!</definedName>
    <definedName name="CountyTBL" localSheetId="9">#REF!</definedName>
    <definedName name="CountyTBL">#REF!</definedName>
    <definedName name="Development__Type" localSheetId="8">'Drop Down'!$M$3:$M$9</definedName>
    <definedName name="Development__Type" localSheetId="9">'[1]Drop Down'!$M$3:$M$9</definedName>
    <definedName name="Development__Type" localSheetId="0">'Drop Down'!$M$3:$M$9</definedName>
    <definedName name="Development__Type">#REF!</definedName>
    <definedName name="Fed_Min_Set" localSheetId="8">'Drop Down'!$B$3:$B$7</definedName>
    <definedName name="Fed_Min_Set" localSheetId="9">'[1]Drop Down'!$B$3:$B$7</definedName>
    <definedName name="Fed_Min_Set" localSheetId="0">'Drop Down'!$B$3:$B$7</definedName>
    <definedName name="Fed_Min_Set">#REF!</definedName>
    <definedName name="FORM_OF_ENTITY" localSheetId="8">'Drop Down'!$V$3:$V$14</definedName>
    <definedName name="FORM_OF_ENTITY" localSheetId="9">'[1]Drop Down'!$V$3:$V$14</definedName>
    <definedName name="FORM_OF_ENTITY" localSheetId="0">'Drop Down'!$V$3:$V$14</definedName>
    <definedName name="FORM_OF_ENTITY">#REF!</definedName>
    <definedName name="Funding" localSheetId="8" hidden="1">{"Sources and Uses - Construction",#N/A,FALSE,"Construction S &amp; U"}</definedName>
    <definedName name="Funding" localSheetId="9" hidden="1">{"Sources and Uses - Construction",#N/A,FALSE,"Construction S &amp; U"}</definedName>
    <definedName name="Funding" localSheetId="0" hidden="1">{"Sources and Uses - Construction",#N/A,FALSE,"Construction S &amp; U"}</definedName>
    <definedName name="Funding" hidden="1">{"Sources and Uses - Construction",#N/A,FALSE,"Construction S &amp; U"}</definedName>
    <definedName name="FundingX" localSheetId="8" hidden="1">{"Sources and Uses - Construction",#N/A,FALSE,"Construction S &amp; U"}</definedName>
    <definedName name="FundingX" localSheetId="9" hidden="1">{"Sources and Uses - Construction",#N/A,FALSE,"Construction S &amp; U"}</definedName>
    <definedName name="FundingX" localSheetId="0" hidden="1">{"Sources and Uses - Construction",#N/A,FALSE,"Construction S &amp; U"}</definedName>
    <definedName name="FundingX" hidden="1">{"Sources and Uses - Construction",#N/A,FALSE,"Construction S &amp; U"}</definedName>
    <definedName name="George3" localSheetId="8" hidden="1">{"Project Summary",#N/A,FALSE,"Project Summary";"Rent Summary",#N/A,FALSE,"Rent Summary";"Operating Budget Detail",#N/A,FALSE,"Operations";"Operating Budget Summary",#N/A,FALSE,"Operations";"Sources and Uses",#N/A,FALSE,"Sources &amp; Uses";"Cash Flow",#N/A,FALSE,"Cash Flow"}</definedName>
    <definedName name="George3" localSheetId="9" hidden="1">{"Project Summary",#N/A,FALSE,"Project Summary";"Rent Summary",#N/A,FALSE,"Rent Summary";"Operating Budget Detail",#N/A,FALSE,"Operations";"Operating Budget Summary",#N/A,FALSE,"Operations";"Sources and Uses",#N/A,FALSE,"Sources &amp; Uses";"Cash Flow",#N/A,FALSE,"Cash Flow"}</definedName>
    <definedName name="George3" localSheetId="7" hidden="1">{"Project Summary",#N/A,FALSE,"Project Summary";"Rent Summary",#N/A,FALSE,"Rent Summary";"Operating Budget Detail",#N/A,FALSE,"Operations";"Operating Budget Summary",#N/A,FALSE,"Operations";"Sources and Uses",#N/A,FALSE,"Sources &amp; Uses";"Cash Flow",#N/A,FALSE,"Cash Flow"}</definedName>
    <definedName name="George3" localSheetId="0" hidden="1">{"Project Summary",#N/A,FALSE,"Project Summary";"Rent Summary",#N/A,FALSE,"Rent Summary";"Operating Budget Detail",#N/A,FALSE,"Operations";"Operating Budget Summary",#N/A,FALSE,"Operations";"Sources and Uses",#N/A,FALSE,"Sources &amp; Uses";"Cash Flow",#N/A,FALSE,"Cash Flow"}</definedName>
    <definedName name="George3" hidden="1">{"Project Summary",#N/A,FALSE,"Project Summary";"Rent Summary",#N/A,FALSE,"Rent Summary";"Operating Budget Detail",#N/A,FALSE,"Operations";"Operating Budget Summary",#N/A,FALSE,"Operations";"Sources and Uses",#N/A,FALSE,"Sources &amp; Uses";"Cash Flow",#N/A,FALSE,"Cash Flow"}</definedName>
    <definedName name="George4" localSheetId="8" hidden="1">{"Cash Flow",#N/A,FALSE,"Cash Flow"}</definedName>
    <definedName name="George4" localSheetId="9" hidden="1">{"Cash Flow",#N/A,FALSE,"Cash Flow"}</definedName>
    <definedName name="George4" localSheetId="7" hidden="1">{"Cash Flow",#N/A,FALSE,"Cash Flow"}</definedName>
    <definedName name="George4" localSheetId="0" hidden="1">{"Cash Flow",#N/A,FALSE,"Cash Flow"}</definedName>
    <definedName name="George4" hidden="1">{"Cash Flow",#N/A,FALSE,"Cash Flow"}</definedName>
    <definedName name="HCD_Funding" localSheetId="8">'Drop Down'!$R$3:$R$15</definedName>
    <definedName name="HCD_Funding" localSheetId="9">'[1]Drop Down'!$R$3:$R$16</definedName>
    <definedName name="HCD_Funding" localSheetId="0">'Drop Down'!$R$3:$R$15</definedName>
    <definedName name="HCD_Funding">#REF!</definedName>
    <definedName name="hfgjhfgh" hidden="1">{"Operating Budget Detail",#N/A,FALSE,"Operations"}</definedName>
    <definedName name="Income_Limit" localSheetId="8">'Drop Down'!$AF$3:$AF$14</definedName>
    <definedName name="Income_Limit" localSheetId="9">'[1]Drop Down'!$AF$3:$AF$15</definedName>
    <definedName name="Income_Limit" localSheetId="0">'Drop Down'!$AF$3:$AF$14</definedName>
    <definedName name="Income_Limit">#REF!</definedName>
    <definedName name="Interest_Rate_Type" localSheetId="8">'Drop Down'!$AK$3:$AK$9</definedName>
    <definedName name="Interest_Rate_Type" localSheetId="9">'[1]Drop Down'!$AK$3:$AK$9</definedName>
    <definedName name="Interest_Rate_Type" localSheetId="0">'Drop Down'!$AK$3:$AK$9</definedName>
    <definedName name="Interest_Rate_Type">#REF!</definedName>
    <definedName name="Layout" localSheetId="8">'Drop Down'!$Z$3:$Z$5</definedName>
    <definedName name="Layout" localSheetId="9">'[1]Drop Down'!$Z$3:$Z$5</definedName>
    <definedName name="Layout" localSheetId="0">'Drop Down'!$Z$3:$Z$5</definedName>
    <definedName name="Layout">#REF!</definedName>
    <definedName name="Lease_Terms" localSheetId="8">'Drop Down'!$AB$3:$AB$6</definedName>
    <definedName name="Lease_Terms" localSheetId="9">'[1]Drop Down'!$AB$3:$AB$6</definedName>
    <definedName name="Lease_Terms" localSheetId="0">'Drop Down'!$AB$3:$AB$6</definedName>
    <definedName name="Lease_Terms">#REF!</definedName>
    <definedName name="Mgr_Units">#REF!</definedName>
    <definedName name="Multiple_Parcels?" localSheetId="8">'Drop Down'!$Q$3:$Q$7</definedName>
    <definedName name="Multiple_Parcels?" localSheetId="9">'[1]Drop Down'!$Q$3:$Q$7</definedName>
    <definedName name="Multiple_Parcels?" localSheetId="0">'Drop Down'!$Q$3:$Q$7</definedName>
    <definedName name="Multiple_Parcels?">#REF!</definedName>
    <definedName name="NPLHdata">#REF!</definedName>
    <definedName name="Occupancy" localSheetId="8">'Drop Down'!$N$3:$N$10</definedName>
    <definedName name="Occupancy" localSheetId="9">'[1]Drop Down'!$N$3:$N$10</definedName>
    <definedName name="Occupancy" localSheetId="0">'Drop Down'!$N$3:$N$10</definedName>
    <definedName name="Occupancy">#REF!</definedName>
    <definedName name="Otherrents" localSheetId="9">'[1]Rents '!$A$135:$G$145</definedName>
    <definedName name="Otherrents" localSheetId="0">'[2]Rents '!$A$135:$G$145</definedName>
    <definedName name="Otherrents">'[3]Rents '!$A$135:$G$145</definedName>
    <definedName name="Owner_or_Tenant_paid_utilities" localSheetId="8">'Drop Down'!$AE$3:$AE$6</definedName>
    <definedName name="Owner_or_Tenant_paid_utilities" localSheetId="9">'[1]Drop Down'!$AE$3:$AE$6</definedName>
    <definedName name="Owner_or_Tenant_paid_utilities" localSheetId="0">'Drop Down'!$AE$3:$AE$6</definedName>
    <definedName name="Owner_or_Tenant_paid_utilities">#REF!</definedName>
    <definedName name="Partner_or_Member_Role" localSheetId="8">'Drop Down'!$W$3:$W$9</definedName>
    <definedName name="Partner_or_Member_Role" localSheetId="9">'[1]Drop Down'!$W$3:$W$9</definedName>
    <definedName name="Partner_or_Member_Role" localSheetId="0">'Drop Down'!$W$3:$W$9</definedName>
    <definedName name="Partner_or_Member_Role">#REF!</definedName>
    <definedName name="Pool" localSheetId="8">'Drop Down'!$L$3:$L$7</definedName>
    <definedName name="Pool" localSheetId="9">'[1]Drop Down'!$L$3:$L$7</definedName>
    <definedName name="Pool" localSheetId="0">'Drop Down'!$L$3:$L$7</definedName>
    <definedName name="Pool">#REF!</definedName>
    <definedName name="_xlnm.Print_Area" localSheetId="9">'Application Support'!$A$1:$AL$31</definedName>
    <definedName name="_xlnm.Print_Area" localSheetId="7">'Cash Flow'!$A$1:$W$62</definedName>
    <definedName name="_xlnm.Print_Area" localSheetId="4">'Dev Budget'!$A$1:$G$127</definedName>
    <definedName name="_xlnm.Print_Area" localSheetId="0">'Drop Down'!$A$1</definedName>
    <definedName name="_xlnm.Print_Area" localSheetId="6">Feasibility!$A$1:$N$59</definedName>
    <definedName name="_xlnm.Print_Area" localSheetId="2">Instructions!$A$1:$AL$6</definedName>
    <definedName name="_xlnm.Print_Area" localSheetId="5">Operating!$A$1:$G$143</definedName>
    <definedName name="_xlnm.Print_Area" localSheetId="3">Summary!$A$1:$I$72</definedName>
    <definedName name="_xlnm.Print_Titles" localSheetId="4">'Dev Budget'!#REF!</definedName>
    <definedName name="_xlnm.Print_Titles" localSheetId="5">Operating!$1:$1</definedName>
    <definedName name="ProjectCredits" localSheetId="9">'[4]Developer Fee'!$F$2</definedName>
    <definedName name="ProjectCredits">#REF!</definedName>
    <definedName name="ProjectPhase">#REF!</definedName>
    <definedName name="ProjectType">#REF!</definedName>
    <definedName name="Relocation_Req_d?" localSheetId="8">'Drop Down'!$I$3:$I$7</definedName>
    <definedName name="Relocation_Req_d?" localSheetId="9">'[1]Drop Down'!$I$3:$I$7</definedName>
    <definedName name="Relocation_Req_d?" localSheetId="0">'Drop Down'!$I$3:$I$7</definedName>
    <definedName name="Relocation_Req_d?">#REF!</definedName>
    <definedName name="Rent_Limit" localSheetId="8">'Drop Down'!$AG$3:$AG$6</definedName>
    <definedName name="Rent_Limit" localSheetId="9">'[1]Drop Down'!$AG$3:$AG$6</definedName>
    <definedName name="Rent_Limit" localSheetId="0">'Drop Down'!$AG$3:$AG$6</definedName>
    <definedName name="Rent_Limit">#REF!</definedName>
    <definedName name="Repayment_Terms_Type" localSheetId="8">'Drop Down'!$AJ$3:$AJ$14</definedName>
    <definedName name="Repayment_Terms_Type" localSheetId="9">'[1]Drop Down'!$AJ$3:$AJ$14</definedName>
    <definedName name="Repayment_Terms_Type" localSheetId="0">'Drop Down'!$AJ$3:$AJ$14</definedName>
    <definedName name="Repayment_Terms_Type">#REF!</definedName>
    <definedName name="Required_Payment" localSheetId="8">'Drop Down'!$AI$3:$AI$8</definedName>
    <definedName name="Required_Payment" localSheetId="9">'[1]Drop Down'!$AI$3:$AI$8</definedName>
    <definedName name="Required_Payment" localSheetId="0">'Drop Down'!$AI$3:$AI$8</definedName>
    <definedName name="Required_Payment">#REF!</definedName>
    <definedName name="Sample" localSheetId="8" hidden="1">{"Operating Budget Detail",#N/A,FALSE,"Operations"}</definedName>
    <definedName name="Sample" localSheetId="9" hidden="1">{"Operating Budget Detail",#N/A,FALSE,"Operations"}</definedName>
    <definedName name="Sample" localSheetId="0" hidden="1">{"Operating Budget Detail",#N/A,FALSE,"Operations"}</definedName>
    <definedName name="Sample" hidden="1">{"Operating Budget Detail",#N/A,FALSE,"Operations"}</definedName>
    <definedName name="SampleX" localSheetId="8" hidden="1">{"Operating Budget Detail",#N/A,FALSE,"Operations"}</definedName>
    <definedName name="SampleX" localSheetId="9" hidden="1">{"Operating Budget Detail",#N/A,FALSE,"Operations"}</definedName>
    <definedName name="SampleX" localSheetId="0" hidden="1">{"Operating Budget Detail",#N/A,FALSE,"Operations"}</definedName>
    <definedName name="SampleX" hidden="1">{"Operating Budget Detail",#N/A,FALSE,"Operations"}</definedName>
    <definedName name="SD_1x1_18x1_1_S_0" hidden="1">#REF!</definedName>
    <definedName name="SD_1x1_18x1_11_S_0" hidden="1">#REF!</definedName>
    <definedName name="SD_1x1_18x1_12_S_0" hidden="1">#REF!</definedName>
    <definedName name="SD_1x1_18x1_3_S_0" hidden="1">#REF!</definedName>
    <definedName name="SD_1x1_18x1_5_S_0" hidden="1">#REF!</definedName>
    <definedName name="SD_1x1_18x1_6_S_152" hidden="1">#REF!</definedName>
    <definedName name="SD_1x1_18x1_7_S_0" hidden="1">#REF!</definedName>
    <definedName name="SD_1x1_18x1_9_S_0" hidden="1">#REF!</definedName>
    <definedName name="SD_1x1_20x1_1_S_0" hidden="1">#REF!</definedName>
    <definedName name="SD_1x1_20x1_11_S_0" hidden="1">#REF!</definedName>
    <definedName name="SD_1x1_20x1_12_S_0" hidden="1">#REF!</definedName>
    <definedName name="SD_1x1_20x1_3_S_0" hidden="1">#REF!</definedName>
    <definedName name="SD_1x1_20x1_5_S_0" hidden="1">#REF!</definedName>
    <definedName name="SD_1x1_20x1_6_S_152" hidden="1">#REF!</definedName>
    <definedName name="SD_1x1_20x1_7_S_0" hidden="1">#REF!</definedName>
    <definedName name="SD_1x1_20x1_9_S_0" hidden="1">#REF!</definedName>
    <definedName name="SD_1x1_22x1_1_S_0" hidden="1">#REF!</definedName>
    <definedName name="SD_1x1_22x1_11_S_0" hidden="1">#REF!</definedName>
    <definedName name="SD_1x1_22x1_12_S_0" hidden="1">#REF!</definedName>
    <definedName name="SD_1x1_22x1_3_S_0" hidden="1">#REF!</definedName>
    <definedName name="SD_1x1_22x1_5_S_0" hidden="1">#REF!</definedName>
    <definedName name="SD_1x1_22x1_6_S_152" hidden="1">#REF!</definedName>
    <definedName name="SD_1x1_22x1_7_S_0" hidden="1">#REF!</definedName>
    <definedName name="SD_1x1_22x1_9_S_0" hidden="1">#REF!</definedName>
    <definedName name="SD_1x1_23x1_1_S_0" hidden="1">#REF!</definedName>
    <definedName name="SD_1x1_23x1_11_S_0" hidden="1">#REF!</definedName>
    <definedName name="SD_1x1_23x1_3_S_0" hidden="1">#REF!</definedName>
    <definedName name="SD_1x1_23x1_5_S_0" hidden="1">#REF!</definedName>
    <definedName name="SD_1x1_23x1_6_S_152" hidden="1">#REF!</definedName>
    <definedName name="SD_1x1_23x1_7_S_0" hidden="1">#REF!</definedName>
    <definedName name="SD_1x1_23x1_9_S_0" hidden="1">#REF!</definedName>
    <definedName name="SD_1x1_23x2_1_S_0" hidden="1">#REF!</definedName>
    <definedName name="SD_1x1_23x2_11_S_0" hidden="1">#REF!</definedName>
    <definedName name="SD_1x1_23x2_12_S_0" hidden="1">#REF!</definedName>
    <definedName name="SD_1x1_23x2_3_S_0" hidden="1">#REF!</definedName>
    <definedName name="SD_1x1_23x2_5_S_0" hidden="1">#REF!</definedName>
    <definedName name="SD_1x1_23x2_6_S_152" hidden="1">#REF!</definedName>
    <definedName name="SD_1x1_23x2_7_S_0" hidden="1">#REF!</definedName>
    <definedName name="SD_1x1_23x2_9_S_0" hidden="1">#REF!</definedName>
    <definedName name="SD_1x1_23x3_1_S_0" hidden="1">#REF!</definedName>
    <definedName name="SD_1x1_23x3_11_S_0" hidden="1">#REF!</definedName>
    <definedName name="SD_1x1_23x3_12_S_0" hidden="1">#REF!</definedName>
    <definedName name="SD_1x1_23x3_3_S_0" hidden="1">#REF!</definedName>
    <definedName name="SD_1x1_23x3_5_S_0" hidden="1">#REF!</definedName>
    <definedName name="SD_1x1_23x3_6_S_152" hidden="1">#REF!</definedName>
    <definedName name="SD_1x1_23x3_7_S_0" hidden="1">#REF!</definedName>
    <definedName name="SD_1x1_23x3_9_S_0" hidden="1">#REF!</definedName>
    <definedName name="SD_1x1_29x1_1_S_0" hidden="1">#REF!</definedName>
    <definedName name="SD_1x1_29x1_11_S_0" hidden="1">#REF!</definedName>
    <definedName name="SD_1x1_29x1_12_S_0" hidden="1">#REF!</definedName>
    <definedName name="SD_1x1_29x1_3_S_0" hidden="1">#REF!</definedName>
    <definedName name="SD_1x1_29x1_5_S_0" hidden="1">#REF!</definedName>
    <definedName name="SD_1x1_29x1_6_S_152" hidden="1">#REF!</definedName>
    <definedName name="SD_1x1_29x1_7_S_0" hidden="1">#REF!</definedName>
    <definedName name="SD_1x1_29x1_9_S_0" hidden="1">#REF!</definedName>
    <definedName name="SD_1x1_34_S_0" hidden="1">#REF!</definedName>
    <definedName name="SD_1x1_46x1_1_S_0" hidden="1">#REF!</definedName>
    <definedName name="SD_1x1_46x1_11_S_0" hidden="1">#REF!</definedName>
    <definedName name="SD_1x1_46x1_12_S_0" hidden="1">#REF!</definedName>
    <definedName name="SD_1x1_46x1_3_S_0" hidden="1">#REF!</definedName>
    <definedName name="SD_1x1_46x1_5_S_0" hidden="1">#REF!</definedName>
    <definedName name="SD_1x1_46x1_6_S_152" hidden="1">#REF!</definedName>
    <definedName name="SD_1x1_46x1_7_S_0" hidden="1">#REF!</definedName>
    <definedName name="SD_1x1_46x1_9_S_0" hidden="1">#REF!</definedName>
    <definedName name="SD_1x1_63x1_1_S_0" hidden="1">#REF!</definedName>
    <definedName name="SD_1x1_63x1_11_S_0" hidden="1">#REF!</definedName>
    <definedName name="SD_1x1_63x1_12_S_0" hidden="1">#REF!</definedName>
    <definedName name="SD_1x1_63x1_3_S_0" hidden="1">#REF!</definedName>
    <definedName name="SD_1x1_63x1_5_S_0" hidden="1">#REF!</definedName>
    <definedName name="SD_1x1_63x1_6_S_152" hidden="1">#REF!</definedName>
    <definedName name="SD_1x1_63x1_7_S_0" hidden="1">#REF!</definedName>
    <definedName name="SD_1x1_63x1_9_S_0" hidden="1">#REF!</definedName>
    <definedName name="SD_1x1_64x1_1_S_0" hidden="1">#REF!</definedName>
    <definedName name="SD_1x1_64x1_11_S_0" hidden="1">#REF!</definedName>
    <definedName name="SD_1x1_64x1_12_S_0" hidden="1">#REF!</definedName>
    <definedName name="SD_1x1_64x1_3_S_0" hidden="1">#REF!</definedName>
    <definedName name="SD_1x1_64x1_5_S_0" hidden="1">#REF!</definedName>
    <definedName name="SD_1x1_64x1_6_S_152" hidden="1">#REF!</definedName>
    <definedName name="SD_1x1_64x1_7_S_0" hidden="1">#REF!</definedName>
    <definedName name="SD_1x1_64x1_9_S_0" hidden="1">#REF!</definedName>
    <definedName name="SD_1x1_79x1_1_S_0" hidden="1">#REF!</definedName>
    <definedName name="SD_1x1_79x1_11_S_0" hidden="1">#REF!</definedName>
    <definedName name="SD_1x1_79x1_12_S_0" hidden="1">#REF!</definedName>
    <definedName name="SD_1x1_79x1_3_S_0" hidden="1">#REF!</definedName>
    <definedName name="SD_1x1_79x1_5_S_0" hidden="1">#REF!</definedName>
    <definedName name="SD_1x1_79x1_6_S_152" hidden="1">#REF!</definedName>
    <definedName name="SD_1x1_79x1_7_S_0" hidden="1">#REF!</definedName>
    <definedName name="SD_1x1_79x1_9_S_0" hidden="1">#REF!</definedName>
    <definedName name="SD_1x1_83x1_1_S_0" hidden="1">#REF!</definedName>
    <definedName name="SD_1x1_83x1_11_S_0" hidden="1">#REF!</definedName>
    <definedName name="SD_1x1_83x1_12_S_0" hidden="1">#REF!</definedName>
    <definedName name="SD_1x1_83x1_3_S_0" hidden="1">#REF!</definedName>
    <definedName name="SD_1x1_83x1_5_S_0" hidden="1">#REF!</definedName>
    <definedName name="SD_1x1_83x1_6_S_152" hidden="1">#REF!</definedName>
    <definedName name="SD_1x1_83x1_7_S_0" hidden="1">#REF!</definedName>
    <definedName name="SD_1x1_83x1_9_S_0" hidden="1">#REF!</definedName>
    <definedName name="SD_1x1_84x1_1_S_0" hidden="1">#REF!</definedName>
    <definedName name="SD_1x1_84x1_11_S_0" hidden="1">#REF!</definedName>
    <definedName name="SD_1x1_84x1_12_S_0" hidden="1">#REF!</definedName>
    <definedName name="SD_1x1_84x1_3_S_0" hidden="1">#REF!</definedName>
    <definedName name="SD_1x1_84x1_5_S_0" hidden="1">#REF!</definedName>
    <definedName name="SD_1x1_84x1_6_S_152" hidden="1">#REF!</definedName>
    <definedName name="SD_1x1_84x1_7_S_0" hidden="1">#REF!</definedName>
    <definedName name="SD_1x1_84x1_9_S_0" hidden="1">#REF!</definedName>
    <definedName name="SD_1x1_84x2_1_S_0" hidden="1">#REF!</definedName>
    <definedName name="SD_1x1_84x2_11_S_0" hidden="1">#REF!</definedName>
    <definedName name="SD_1x1_84x2_12_S_0" hidden="1">#REF!</definedName>
    <definedName name="SD_1x1_84x2_3_S_0" hidden="1">#REF!</definedName>
    <definedName name="SD_1x1_84x2_5_S_0" hidden="1">#REF!</definedName>
    <definedName name="SD_1x1_84x2_6_S_152" hidden="1">#REF!</definedName>
    <definedName name="SD_1x1_84x2_7_S_0" hidden="1">#REF!</definedName>
    <definedName name="SD_1x1_84x2_9_S_0" hidden="1">#REF!</definedName>
    <definedName name="SD_1x1_89x1_1_S_0" hidden="1">#REF!</definedName>
    <definedName name="SD_1x1_89x1_11_S_0" hidden="1">#REF!</definedName>
    <definedName name="SD_1x1_89x1_12_S_0" hidden="1">#REF!</definedName>
    <definedName name="SD_1x1_89x1_3_S_0" hidden="1">#REF!</definedName>
    <definedName name="SD_1x1_89x1_5_S_0" hidden="1">#REF!</definedName>
    <definedName name="SD_1x1_89x1_6_S_152" hidden="1">#REF!</definedName>
    <definedName name="SD_1x1_89x1_7_S_0" hidden="1">#REF!</definedName>
    <definedName name="SD_1x1_89x1_9_S_0" hidden="1">#REF!</definedName>
    <definedName name="SD_Dropdown_148_Name" localSheetId="8" hidden="1">[2]SD_Dropdowns!$C$2:$C$41</definedName>
    <definedName name="SD_Dropdown_148_Name" localSheetId="9" hidden="1">[5]SD_Dropdowns!$C$2:$C$41</definedName>
    <definedName name="SD_Dropdown_148_Name" localSheetId="0" hidden="1">[2]SD_Dropdowns!$C$2:$C$41</definedName>
    <definedName name="SD_Dropdown_148_Name" hidden="1">[6]SD_Dropdowns!$C$2:$C$41</definedName>
    <definedName name="SD_Dropdown_152_Name" localSheetId="8" hidden="1">[2]SD_Dropdowns!$G$2:$G$53</definedName>
    <definedName name="SD_Dropdown_152_Name" localSheetId="9" hidden="1">[5]SD_Dropdowns!$G$2:$G$53</definedName>
    <definedName name="SD_Dropdown_152_Name" localSheetId="0" hidden="1">[2]SD_Dropdowns!$G$2:$G$53</definedName>
    <definedName name="SD_Dropdown_152_Name" hidden="1">[6]SD_Dropdowns!$G$2:$G$53</definedName>
    <definedName name="SD_Dropdown_7_Name" localSheetId="8" hidden="1">[2]SD_Dropdowns!$E$2:$E$82</definedName>
    <definedName name="SD_Dropdown_7_Name" localSheetId="9" hidden="1">[5]SD_Dropdowns!$E$2:$E$82</definedName>
    <definedName name="SD_Dropdown_7_Name" localSheetId="0" hidden="1">[2]SD_Dropdowns!$E$2:$E$82</definedName>
    <definedName name="SD_Dropdown_7_Name" hidden="1">[6]SD_Dropdowns!$E$2:$E$82</definedName>
    <definedName name="SD_Dropdown_86_Name" localSheetId="8" hidden="1">[2]SD_Dropdowns!$A$2:$A$53</definedName>
    <definedName name="SD_Dropdown_86_Name" localSheetId="9" hidden="1">[5]SD_Dropdowns!$A$2:$A$53</definedName>
    <definedName name="SD_Dropdown_86_Name" localSheetId="0" hidden="1">[2]SD_Dropdowns!$A$2:$A$53</definedName>
    <definedName name="SD_Dropdown_86_Name" hidden="1">[6]SD_Dropdowns!$A$2:$A$53</definedName>
    <definedName name="SenateDistrictCode" localSheetId="8">'Drop Down'!$U$3:$U$45</definedName>
    <definedName name="SenateDistrictCode" localSheetId="9">'[1]Drop Down'!$U$3:$U$45</definedName>
    <definedName name="SenateDistrictCode" localSheetId="0">'Drop Down'!$U$3:$U$45</definedName>
    <definedName name="SenateDistrictCode">#REF!</definedName>
    <definedName name="Site_Control" localSheetId="8">'Drop Down'!$X$3:$X$11</definedName>
    <definedName name="Site_Control" localSheetId="9">'[1]Drop Down'!$X$3:$X$11</definedName>
    <definedName name="Site_Control" localSheetId="0">'Drop Down'!$X$3:$X$11</definedName>
    <definedName name="Site_Control">#REF!</definedName>
    <definedName name="State_Set_Aside" localSheetId="8">'Drop Down'!$G$3:$G$15</definedName>
    <definedName name="State_Set_Aside" localSheetId="9">'[1]Drop Down'!$G$3:$G$15</definedName>
    <definedName name="State_Set_Aside" localSheetId="0">'Drop Down'!$G$3:$G$15</definedName>
    <definedName name="State_Set_Aside">#REF!</definedName>
    <definedName name="TblData" localSheetId="9">#REF!</definedName>
    <definedName name="TblData">#REF!</definedName>
    <definedName name="TCAC_Application_Type" localSheetId="8">'Drop Down'!$C$3:$C$7</definedName>
    <definedName name="TCAC_Application_Type" localSheetId="9">'[1]Drop Down'!$C$3:$C$7</definedName>
    <definedName name="TCAC_Application_Type" localSheetId="0">'Drop Down'!$C$3:$C$7</definedName>
    <definedName name="TCAC_Application_Type">#REF!</definedName>
    <definedName name="TCAC_Geographical_Area" localSheetId="8">'Drop Down'!$H$3:$H$14</definedName>
    <definedName name="TCAC_Geographical_Area" localSheetId="9">'[1]Drop Down'!$H$3:$H$14</definedName>
    <definedName name="TCAC_Geographical_Area" localSheetId="0">'Drop Down'!$H$3:$H$14</definedName>
    <definedName name="TCAC_Geographical_Area">#REF!</definedName>
    <definedName name="TCAC_Housing_Type" localSheetId="8">'Drop Down'!$F$3:$F$8</definedName>
    <definedName name="TCAC_Housing_Type" localSheetId="9">'[1]Drop Down'!$F$3:$F$8</definedName>
    <definedName name="TCAC_Housing_Type" localSheetId="0">'Drop Down'!$F$3:$F$8</definedName>
    <definedName name="TCAC_Housing_Type">#REF!</definedName>
    <definedName name="TCAC_Type_Housing" localSheetId="8">'Drop Down'!$O$3:$O$11</definedName>
    <definedName name="TCAC_Type_Housing" localSheetId="9">'[1]Drop Down'!$O$3:$O$11</definedName>
    <definedName name="TCAC_Type_Housing" localSheetId="0">'Drop Down'!$O$3:$O$11</definedName>
    <definedName name="TCAC_Type_Housing">#REF!</definedName>
    <definedName name="TCACrents" localSheetId="9">'[1]Rents '!$Z$32:$AF$41</definedName>
    <definedName name="TCACrents" localSheetId="0">'[2]Rents '!$Z$34:$AF$45</definedName>
    <definedName name="TCACrents">'[3]Rents '!$Z$40:$AF$57</definedName>
    <definedName name="Tenure_Type" localSheetId="8">'Drop Down'!$E$3:$E$6</definedName>
    <definedName name="Tenure_Type" localSheetId="9">'[1]Drop Down'!$E$3:$E$6</definedName>
    <definedName name="Tenure_Type" localSheetId="0">'Drop Down'!$E$3:$E$6</definedName>
    <definedName name="Tenure_Type">#REF!</definedName>
    <definedName name="Total_Units">#REF!</definedName>
    <definedName name="Type_of_Utility" localSheetId="8">'Drop Down'!$AC$3:$AC$7</definedName>
    <definedName name="Type_of_Utility" localSheetId="9">'[1]Drop Down'!$AC$3:$AC$7</definedName>
    <definedName name="Type_of_Utility" localSheetId="0">'Drop Down'!$AC$3:$AC$7</definedName>
    <definedName name="Type_of_Utility">#REF!</definedName>
    <definedName name="Type_of_Utility_2" localSheetId="8">'Drop Down'!$AD$3:$AD$7</definedName>
    <definedName name="Type_of_Utility_2" localSheetId="9">'[1]Drop Down'!$AD$3:$AD$7</definedName>
    <definedName name="Type_of_Utility_2" localSheetId="0">'Drop Down'!$AD$3:$AD$7</definedName>
    <definedName name="Type_of_Utility_2">#REF!</definedName>
    <definedName name="Unit_Size" localSheetId="8">'Drop Down'!$AA$3:$AA$10</definedName>
    <definedName name="Unit_Size" localSheetId="9">'[1]Drop Down'!$AA$3:$AA$10</definedName>
    <definedName name="Unit_Size" localSheetId="0">'Drop Down'!$AA$3:$AA$10</definedName>
    <definedName name="Unit_Size">#REF!</definedName>
    <definedName name="VHHPdata">#REF!</definedName>
    <definedName name="wrn.Board._.Commitment._.Package." localSheetId="8"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9"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7"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4"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0"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5" hidden="1">{"Project Summary",#N/A,FALSE,"Project Summary";"Rent Summary",#N/A,FALSE,"Rent Summary";"Operating Budget Detail",#N/A,FALSE,"Operations";"Operating Budget Summary",#N/A,FALSE,"Operations";"Sources and Uses",#N/A,FALSE,"Sources &amp; Uses";"Cash Flow",#N/A,FALSE,"Cash Flow"}</definedName>
    <definedName name="wrn.Board._.Commitment._.Package."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8"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9"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7"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0" hidden="1">{"Project Summary",#N/A,FALSE,"Project Summary";"Rent Summary",#N/A,FALSE,"Rent Summary";"Operating Budget Detail",#N/A,FALSE,"Operations";"Operating Budget Summary",#N/A,FALSE,"Operations";"Sources and Uses",#N/A,FALSE,"Sources &amp; Uses";"Cash Flow",#N/A,FALSE,"Cash Flow"}</definedName>
    <definedName name="wrn.Board._.Commitment._.Package._1"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8"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9"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0" hidden="1">{"Project Summary",#N/A,FALSE,"Project Summary";"Rent Summary",#N/A,FALSE,"Rent Summary";"Operating Budget Detail",#N/A,FALSE,"Operations";"Operating Budget Summary",#N/A,FALSE,"Operations";"Sources and Uses",#N/A,FALSE,"Sources &amp; Uses";"Cash Flow",#N/A,FALSE,"Cash Flow"}</definedName>
    <definedName name="wrn.Board._.Commitment._.Package.X" hidden="1">{"Project Summary",#N/A,FALSE,"Project Summary";"Rent Summary",#N/A,FALSE,"Rent Summary";"Operating Budget Detail",#N/A,FALSE,"Operations";"Operating Budget Summary",#N/A,FALSE,"Operations";"Sources and Uses",#N/A,FALSE,"Sources &amp; Uses";"Cash Flow",#N/A,FALSE,"Cash Flow"}</definedName>
    <definedName name="wrn.Cash._.Flow." localSheetId="8" hidden="1">{"Cash Flow",#N/A,FALSE,"Cash Flow"}</definedName>
    <definedName name="wrn.Cash._.Flow." localSheetId="9" hidden="1">{"Cash Flow",#N/A,FALSE,"Cash Flow"}</definedName>
    <definedName name="wrn.Cash._.Flow." localSheetId="7" hidden="1">{"Cash Flow",#N/A,FALSE,"Cash Flow"}</definedName>
    <definedName name="wrn.Cash._.Flow." localSheetId="4" hidden="1">{"Cash Flow",#N/A,FALSE,"Cash Flow"}</definedName>
    <definedName name="wrn.Cash._.Flow." localSheetId="0" hidden="1">{"Cash Flow",#N/A,FALSE,"Cash Flow"}</definedName>
    <definedName name="wrn.Cash._.Flow." localSheetId="5" hidden="1">{"Cash Flow",#N/A,FALSE,"Cash Flow"}</definedName>
    <definedName name="wrn.Cash._.Flow." hidden="1">{"Cash Flow",#N/A,FALSE,"Cash Flow"}</definedName>
    <definedName name="wrn.Cash._.Flow._1" localSheetId="8" hidden="1">{"Cash Flow",#N/A,FALSE,"Cash Flow"}</definedName>
    <definedName name="wrn.Cash._.Flow._1" localSheetId="9" hidden="1">{"Cash Flow",#N/A,FALSE,"Cash Flow"}</definedName>
    <definedName name="wrn.Cash._.Flow._1" localSheetId="7" hidden="1">{"Cash Flow",#N/A,FALSE,"Cash Flow"}</definedName>
    <definedName name="wrn.Cash._.Flow._1" localSheetId="0" hidden="1">{"Cash Flow",#N/A,FALSE,"Cash Flow"}</definedName>
    <definedName name="wrn.Cash._.Flow._1" hidden="1">{"Cash Flow",#N/A,FALSE,"Cash Flow"}</definedName>
    <definedName name="wrn.Cash._.Flow.X" localSheetId="8" hidden="1">{"Cash Flow",#N/A,FALSE,"Cash Flow"}</definedName>
    <definedName name="wrn.Cash._.Flow.X" localSheetId="9" hidden="1">{"Cash Flow",#N/A,FALSE,"Cash Flow"}</definedName>
    <definedName name="wrn.Cash._.Flow.X" localSheetId="0" hidden="1">{"Cash Flow",#N/A,FALSE,"Cash Flow"}</definedName>
    <definedName name="wrn.Cash._.Flow.X" hidden="1">{"Cash Flow",#N/A,FALSE,"Cash Flow"}</definedName>
    <definedName name="wrn.Construction._.Draws." localSheetId="8" hidden="1">{"Construction Draws",#N/A,FALSE,"Hard Cost Breakdown";"Hard Cost Disbursement Summary",#N/A,FALSE,"Hard Cost Breakdown"}</definedName>
    <definedName name="wrn.Construction._.Draws." localSheetId="9" hidden="1">{"Construction Draws",#N/A,FALSE,"Hard Cost Breakdown";"Hard Cost Disbursement Summary",#N/A,FALSE,"Hard Cost Breakdown"}</definedName>
    <definedName name="wrn.Construction._.Draws." localSheetId="7" hidden="1">{"Construction Draws",#N/A,FALSE,"Hard Cost Breakdown";"Hard Cost Disbursement Summary",#N/A,FALSE,"Hard Cost Breakdown"}</definedName>
    <definedName name="wrn.Construction._.Draws." localSheetId="4" hidden="1">{"Construction Draws",#N/A,FALSE,"Hard Cost Breakdown";"Hard Cost Disbursement Summary",#N/A,FALSE,"Hard Cost Breakdown"}</definedName>
    <definedName name="wrn.Construction._.Draws." localSheetId="0" hidden="1">{"Construction Draws",#N/A,FALSE,"Hard Cost Breakdown";"Hard Cost Disbursement Summary",#N/A,FALSE,"Hard Cost Breakdown"}</definedName>
    <definedName name="wrn.Construction._.Draws." localSheetId="5" hidden="1">{"Construction Draws",#N/A,FALSE,"Hard Cost Breakdown";"Hard Cost Disbursement Summary",#N/A,FALSE,"Hard Cost Breakdown"}</definedName>
    <definedName name="wrn.Construction._.Draws." hidden="1">{"Construction Draws",#N/A,FALSE,"Hard Cost Breakdown";"Hard Cost Disbursement Summary",#N/A,FALSE,"Hard Cost Breakdown"}</definedName>
    <definedName name="wrn.Construction._.Draws._1" localSheetId="8" hidden="1">{"Construction Draws",#N/A,FALSE,"Hard Cost Breakdown";"Hard Cost Disbursement Summary",#N/A,FALSE,"Hard Cost Breakdown"}</definedName>
    <definedName name="wrn.Construction._.Draws._1" localSheetId="9" hidden="1">{"Construction Draws",#N/A,FALSE,"Hard Cost Breakdown";"Hard Cost Disbursement Summary",#N/A,FALSE,"Hard Cost Breakdown"}</definedName>
    <definedName name="wrn.Construction._.Draws._1" localSheetId="7" hidden="1">{"Construction Draws",#N/A,FALSE,"Hard Cost Breakdown";"Hard Cost Disbursement Summary",#N/A,FALSE,"Hard Cost Breakdown"}</definedName>
    <definedName name="wrn.Construction._.Draws._1" localSheetId="0" hidden="1">{"Construction Draws",#N/A,FALSE,"Hard Cost Breakdown";"Hard Cost Disbursement Summary",#N/A,FALSE,"Hard Cost Breakdown"}</definedName>
    <definedName name="wrn.Construction._.Draws._1" hidden="1">{"Construction Draws",#N/A,FALSE,"Hard Cost Breakdown";"Hard Cost Disbursement Summary",#N/A,FALSE,"Hard Cost Breakdown"}</definedName>
    <definedName name="wrn.Construction._.Sources._.and._.Uses." localSheetId="8" hidden="1">{"Sources and Uses - Construction",#N/A,FALSE,"Construction S &amp; U"}</definedName>
    <definedName name="wrn.Construction._.Sources._.and._.Uses." localSheetId="9" hidden="1">{"Sources and Uses - Construction",#N/A,FALSE,"Construction S &amp; U"}</definedName>
    <definedName name="wrn.Construction._.Sources._.and._.Uses." localSheetId="7" hidden="1">{"Sources and Uses - Construction",#N/A,FALSE,"Construction S &amp; U"}</definedName>
    <definedName name="wrn.Construction._.Sources._.and._.Uses." localSheetId="4" hidden="1">{"Sources and Uses - Construction",#N/A,FALSE,"Construction S &amp; U"}</definedName>
    <definedName name="wrn.Construction._.Sources._.and._.Uses." localSheetId="0" hidden="1">{"Sources and Uses - Construction",#N/A,FALSE,"Construction S &amp; U"}</definedName>
    <definedName name="wrn.Construction._.Sources._.and._.Uses." localSheetId="5" hidden="1">{"Sources and Uses - Construction",#N/A,FALSE,"Construction S &amp; U"}</definedName>
    <definedName name="wrn.Construction._.Sources._.and._.Uses." hidden="1">{"Sources and Uses - Construction",#N/A,FALSE,"Construction S &amp; U"}</definedName>
    <definedName name="wrn.Construction._.Sources._.and._.Uses._1" localSheetId="8" hidden="1">{"Sources and Uses - Construction",#N/A,FALSE,"Construction S &amp; U"}</definedName>
    <definedName name="wrn.Construction._.Sources._.and._.Uses._1" localSheetId="9" hidden="1">{"Sources and Uses - Construction",#N/A,FALSE,"Construction S &amp; U"}</definedName>
    <definedName name="wrn.Construction._.Sources._.and._.Uses._1" localSheetId="7" hidden="1">{"Sources and Uses - Construction",#N/A,FALSE,"Construction S &amp; U"}</definedName>
    <definedName name="wrn.Construction._.Sources._.and._.Uses._1" localSheetId="0" hidden="1">{"Sources and Uses - Construction",#N/A,FALSE,"Construction S &amp; U"}</definedName>
    <definedName name="wrn.Construction._.Sources._.and._.Uses._1" hidden="1">{"Sources and Uses - Construction",#N/A,FALSE,"Construction S &amp; U"}</definedName>
    <definedName name="wrn.Exhibit._.D._.to._.Constr.._.Loan._.Agmt." localSheetId="8" hidden="1">{"Construction Sources &amp; Uses Ex. D",#N/A,FALSE,"Construction S &amp; U"}</definedName>
    <definedName name="wrn.Exhibit._.D._.to._.Constr.._.Loan._.Agmt." localSheetId="9" hidden="1">{"Construction Sources &amp; Uses Ex. D",#N/A,FALSE,"Construction S &amp; U"}</definedName>
    <definedName name="wrn.Exhibit._.D._.to._.Constr.._.Loan._.Agmt." localSheetId="7" hidden="1">{"Construction Sources &amp; Uses Ex. D",#N/A,FALSE,"Construction S &amp; U"}</definedName>
    <definedName name="wrn.Exhibit._.D._.to._.Constr.._.Loan._.Agmt." localSheetId="4" hidden="1">{"Construction Sources &amp; Uses Ex. D",#N/A,FALSE,"Construction S &amp; U"}</definedName>
    <definedName name="wrn.Exhibit._.D._.to._.Constr.._.Loan._.Agmt." localSheetId="0" hidden="1">{"Construction Sources &amp; Uses Ex. D",#N/A,FALSE,"Construction S &amp; U"}</definedName>
    <definedName name="wrn.Exhibit._.D._.to._.Constr.._.Loan._.Agmt." localSheetId="5" hidden="1">{"Construction Sources &amp; Uses Ex. D",#N/A,FALSE,"Construction S &amp; U"}</definedName>
    <definedName name="wrn.Exhibit._.D._.to._.Constr.._.Loan._.Agmt." hidden="1">{"Construction Sources &amp; Uses Ex. D",#N/A,FALSE,"Construction S &amp; U"}</definedName>
    <definedName name="wrn.Exhibit._.D._.to._.Constr.._.Loan._.Agmt._1" localSheetId="8" hidden="1">{"Construction Sources &amp; Uses Ex. D",#N/A,FALSE,"Construction S &amp; U"}</definedName>
    <definedName name="wrn.Exhibit._.D._.to._.Constr.._.Loan._.Agmt._1" localSheetId="9" hidden="1">{"Construction Sources &amp; Uses Ex. D",#N/A,FALSE,"Construction S &amp; U"}</definedName>
    <definedName name="wrn.Exhibit._.D._.to._.Constr.._.Loan._.Agmt._1" localSheetId="7" hidden="1">{"Construction Sources &amp; Uses Ex. D",#N/A,FALSE,"Construction S &amp; U"}</definedName>
    <definedName name="wrn.Exhibit._.D._.to._.Constr.._.Loan._.Agmt._1" localSheetId="0" hidden="1">{"Construction Sources &amp; Uses Ex. D",#N/A,FALSE,"Construction S &amp; U"}</definedName>
    <definedName name="wrn.Exhibit._.D._.to._.Constr.._.Loan._.Agmt._1" hidden="1">{"Construction Sources &amp; Uses Ex. D",#N/A,FALSE,"Construction S &amp; U"}</definedName>
    <definedName name="wrn.Input._.Information." localSheetId="8" hidden="1">{"Input Pages 1 and 2",#N/A,FALSE,"Input";"Input Pages 3 and 4",#N/A,FALSE,"Input"}</definedName>
    <definedName name="wrn.Input._.Information." localSheetId="9" hidden="1">{"Input Pages 1 and 2",#N/A,FALSE,"Input";"Input Pages 3 and 4",#N/A,FALSE,"Input"}</definedName>
    <definedName name="wrn.Input._.Information." localSheetId="7" hidden="1">{"Input Pages 1 and 2",#N/A,FALSE,"Input";"Input Pages 3 and 4",#N/A,FALSE,"Input"}</definedName>
    <definedName name="wrn.Input._.Information." localSheetId="4" hidden="1">{"Input Pages 1 and 2",#N/A,FALSE,"Input";"Input Pages 3 and 4",#N/A,FALSE,"Input"}</definedName>
    <definedName name="wrn.Input._.Information." localSheetId="0" hidden="1">{"Input Pages 1 and 2",#N/A,FALSE,"Input";"Input Pages 3 and 4",#N/A,FALSE,"Input"}</definedName>
    <definedName name="wrn.Input._.Information." localSheetId="5" hidden="1">{"Input Pages 1 and 2",#N/A,FALSE,"Input";"Input Pages 3 and 4",#N/A,FALSE,"Input"}</definedName>
    <definedName name="wrn.Input._.Information." hidden="1">{"Input Pages 1 and 2",#N/A,FALSE,"Input";"Input Pages 3 and 4",#N/A,FALSE,"Input"}</definedName>
    <definedName name="wrn.Input._.Information._1" localSheetId="8" hidden="1">{"Input Pages 1 and 2",#N/A,FALSE,"Input";"Input Pages 3 and 4",#N/A,FALSE,"Input"}</definedName>
    <definedName name="wrn.Input._.Information._1" localSheetId="9" hidden="1">{"Input Pages 1 and 2",#N/A,FALSE,"Input";"Input Pages 3 and 4",#N/A,FALSE,"Input"}</definedName>
    <definedName name="wrn.Input._.Information._1" localSheetId="7" hidden="1">{"Input Pages 1 and 2",#N/A,FALSE,"Input";"Input Pages 3 and 4",#N/A,FALSE,"Input"}</definedName>
    <definedName name="wrn.Input._.Information._1" localSheetId="0" hidden="1">{"Input Pages 1 and 2",#N/A,FALSE,"Input";"Input Pages 3 and 4",#N/A,FALSE,"Input"}</definedName>
    <definedName name="wrn.Input._.Information._1" hidden="1">{"Input Pages 1 and 2",#N/A,FALSE,"Input";"Input Pages 3 and 4",#N/A,FALSE,"Input"}</definedName>
    <definedName name="wrn.Operating._.Budget." localSheetId="8" hidden="1">{"Operating Budget Detail",#N/A,FALSE,"Operations"}</definedName>
    <definedName name="wrn.Operating._.Budget." localSheetId="9" hidden="1">{"Operating Budget Detail",#N/A,FALSE,"Operations"}</definedName>
    <definedName name="wrn.Operating._.Budget." localSheetId="7" hidden="1">{"Operating Budget Detail",#N/A,FALSE,"Operations"}</definedName>
    <definedName name="wrn.Operating._.Budget." localSheetId="4" hidden="1">{"Operating Budget Detail",#N/A,FALSE,"Operations"}</definedName>
    <definedName name="wrn.Operating._.Budget." localSheetId="0" hidden="1">{"Operating Budget Detail",#N/A,FALSE,"Operations"}</definedName>
    <definedName name="wrn.Operating._.Budget." localSheetId="5" hidden="1">{"Operating Budget Detail",#N/A,FALSE,"Operations"}</definedName>
    <definedName name="wrn.Operating._.Budget." hidden="1">{"Operating Budget Detail",#N/A,FALSE,"Operations"}</definedName>
    <definedName name="wrn.Operating._.Budget._1" localSheetId="8" hidden="1">{"Operating Budget Detail",#N/A,FALSE,"Operations"}</definedName>
    <definedName name="wrn.Operating._.Budget._1" localSheetId="9" hidden="1">{"Operating Budget Detail",#N/A,FALSE,"Operations"}</definedName>
    <definedName name="wrn.Operating._.Budget._1" localSheetId="7" hidden="1">{"Operating Budget Detail",#N/A,FALSE,"Operations"}</definedName>
    <definedName name="wrn.Operating._.Budget._1" localSheetId="0" hidden="1">{"Operating Budget Detail",#N/A,FALSE,"Operations"}</definedName>
    <definedName name="wrn.Operating._.Budget._1" hidden="1">{"Operating Budget Detail",#N/A,FALSE,"Operations"}</definedName>
    <definedName name="wrn.Perm._.Sources._.and._.Uses." localSheetId="8" hidden="1">{"Sources and Uses with Eligible Basis",#N/A,FALSE,"Sources &amp; Uses";"Disbursement Schedule",#N/A,FALSE,"Sources &amp; Uses"}</definedName>
    <definedName name="wrn.Perm._.Sources._.and._.Uses." localSheetId="9" hidden="1">{"Sources and Uses with Eligible Basis",#N/A,FALSE,"Sources &amp; Uses";"Disbursement Schedule",#N/A,FALSE,"Sources &amp; Uses"}</definedName>
    <definedName name="wrn.Perm._.Sources._.and._.Uses." localSheetId="7" hidden="1">{"Sources and Uses with Eligible Basis",#N/A,FALSE,"Sources &amp; Uses";"Disbursement Schedule",#N/A,FALSE,"Sources &amp; Uses"}</definedName>
    <definedName name="wrn.Perm._.Sources._.and._.Uses." localSheetId="4" hidden="1">{"Sources and Uses with Eligible Basis",#N/A,FALSE,"Sources &amp; Uses";"Disbursement Schedule",#N/A,FALSE,"Sources &amp; Uses"}</definedName>
    <definedName name="wrn.Perm._.Sources._.and._.Uses." localSheetId="0" hidden="1">{"Sources and Uses with Eligible Basis",#N/A,FALSE,"Sources &amp; Uses";"Disbursement Schedule",#N/A,FALSE,"Sources &amp; Uses"}</definedName>
    <definedName name="wrn.Perm._.Sources._.and._.Uses." localSheetId="5" hidden="1">{"Sources and Uses with Eligible Basis",#N/A,FALSE,"Sources &amp; Uses";"Disbursement Schedule",#N/A,FALSE,"Sources &amp; Uses"}</definedName>
    <definedName name="wrn.Perm._.Sources._.and._.Uses." hidden="1">{"Sources and Uses with Eligible Basis",#N/A,FALSE,"Sources &amp; Uses";"Disbursement Schedule",#N/A,FALSE,"Sources &amp; Uses"}</definedName>
    <definedName name="wrn.Perm._.Sources._.and._.Uses._1" localSheetId="8" hidden="1">{"Sources and Uses with Eligible Basis",#N/A,FALSE,"Sources &amp; Uses";"Disbursement Schedule",#N/A,FALSE,"Sources &amp; Uses"}</definedName>
    <definedName name="wrn.Perm._.Sources._.and._.Uses._1" localSheetId="9" hidden="1">{"Sources and Uses with Eligible Basis",#N/A,FALSE,"Sources &amp; Uses";"Disbursement Schedule",#N/A,FALSE,"Sources &amp; Uses"}</definedName>
    <definedName name="wrn.Perm._.Sources._.and._.Uses._1" localSheetId="7" hidden="1">{"Sources and Uses with Eligible Basis",#N/A,FALSE,"Sources &amp; Uses";"Disbursement Schedule",#N/A,FALSE,"Sources &amp; Uses"}</definedName>
    <definedName name="wrn.Perm._.Sources._.and._.Uses._1" localSheetId="0" hidden="1">{"Sources and Uses with Eligible Basis",#N/A,FALSE,"Sources &amp; Uses";"Disbursement Schedule",#N/A,FALSE,"Sources &amp; Uses"}</definedName>
    <definedName name="wrn.Perm._.Sources._.and._.Uses._1" hidden="1">{"Sources and Uses with Eligible Basis",#N/A,FALSE,"Sources &amp; Uses";"Disbursement Schedule",#N/A,FALSE,"Sources &amp; Uses"}</definedName>
    <definedName name="wrn.Rent._.Calcs." localSheetId="8" hidden="1">{"Rent Calcs - all rents and two subsidies",#N/A,FALSE,"Rent Calcs";"Income Limits and Maximum Rents",#N/A,FALSE,"Rent Calcs"}</definedName>
    <definedName name="wrn.Rent._.Calcs." localSheetId="9" hidden="1">{"Rent Calcs - all rents and two subsidies",#N/A,FALSE,"Rent Calcs";"Income Limits and Maximum Rents",#N/A,FALSE,"Rent Calcs"}</definedName>
    <definedName name="wrn.Rent._.Calcs." localSheetId="7" hidden="1">{"Rent Calcs - all rents and two subsidies",#N/A,FALSE,"Rent Calcs";"Income Limits and Maximum Rents",#N/A,FALSE,"Rent Calcs"}</definedName>
    <definedName name="wrn.Rent._.Calcs." localSheetId="4" hidden="1">{"Rent Calcs - all rents and two subsidies",#N/A,FALSE,"Rent Calcs";"Income Limits and Maximum Rents",#N/A,FALSE,"Rent Calcs"}</definedName>
    <definedName name="wrn.Rent._.Calcs." localSheetId="0" hidden="1">{"Rent Calcs - all rents and two subsidies",#N/A,FALSE,"Rent Calcs";"Income Limits and Maximum Rents",#N/A,FALSE,"Rent Calcs"}</definedName>
    <definedName name="wrn.Rent._.Calcs." localSheetId="5" hidden="1">{"Rent Calcs - all rents and two subsidies",#N/A,FALSE,"Rent Calcs";"Income Limits and Maximum Rents",#N/A,FALSE,"Rent Calcs"}</definedName>
    <definedName name="wrn.Rent._.Calcs." hidden="1">{"Rent Calcs - all rents and two subsidies",#N/A,FALSE,"Rent Calcs";"Income Limits and Maximum Rents",#N/A,FALSE,"Rent Calcs"}</definedName>
    <definedName name="wrn.Rent._.Calcs._1" localSheetId="8" hidden="1">{"Rent Calcs - all rents and two subsidies",#N/A,FALSE,"Rent Calcs";"Income Limits and Maximum Rents",#N/A,FALSE,"Rent Calcs"}</definedName>
    <definedName name="wrn.Rent._.Calcs._1" localSheetId="9" hidden="1">{"Rent Calcs - all rents and two subsidies",#N/A,FALSE,"Rent Calcs";"Income Limits and Maximum Rents",#N/A,FALSE,"Rent Calcs"}</definedName>
    <definedName name="wrn.Rent._.Calcs._1" localSheetId="7" hidden="1">{"Rent Calcs - all rents and two subsidies",#N/A,FALSE,"Rent Calcs";"Income Limits and Maximum Rents",#N/A,FALSE,"Rent Calcs"}</definedName>
    <definedName name="wrn.Rent._.Calcs._1" localSheetId="0" hidden="1">{"Rent Calcs - all rents and two subsidies",#N/A,FALSE,"Rent Calcs";"Income Limits and Maximum Rents",#N/A,FALSE,"Rent Calcs"}</definedName>
    <definedName name="wrn.Rent._.Calcs._1" hidden="1">{"Rent Calcs - all rents and two subsidies",#N/A,FALSE,"Rent Calcs";"Income Limits and Maximum Rents",#N/A,FALSE,"Rent Calcs"}</definedName>
    <definedName name="wrn.Rent._.Summary." localSheetId="8"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9"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7"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4"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0"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5"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8"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9"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7"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0"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hidden="1">{"Rent Summary",#N/A,FALSE,"Rent Summary";"Regulated Units by Agency",#N/A,FALSE,"Rent Calcs";"Rent Calcs - all rents and two subsidies",#N/A,FALSE,"Rent Calcs";"Rent Calcs - CalHFA and TCAC",#N/A,FALSE,"Rent Calcs";"Rent Calcs - HUD Income Limits and Rents",#N/A,FALSE,"Rent Calcs"}</definedName>
    <definedName name="wrn.Sources._.and._.Uses." localSheetId="8" hidden="1">{"Sources and Uses",#N/A,FALSE,"Sources &amp; Uses";"Construction Sources &amp; Uses Ex. D",#N/A,FALSE,"Sources &amp; Uses"}</definedName>
    <definedName name="wrn.Sources._.and._.Uses." localSheetId="9" hidden="1">{"Sources and Uses",#N/A,FALSE,"Sources &amp; Uses";"Construction Sources &amp; Uses Ex. D",#N/A,FALSE,"Sources &amp; Uses"}</definedName>
    <definedName name="wrn.Sources._.and._.Uses." localSheetId="7" hidden="1">{"Sources and Uses",#N/A,FALSE,"Sources &amp; Uses";"Construction Sources &amp; Uses Ex. D",#N/A,FALSE,"Sources &amp; Uses"}</definedName>
    <definedName name="wrn.Sources._.and._.Uses." localSheetId="4" hidden="1">{"Sources and Uses",#N/A,FALSE,"Sources &amp; Uses";"Construction Sources &amp; Uses Ex. D",#N/A,FALSE,"Sources &amp; Uses"}</definedName>
    <definedName name="wrn.Sources._.and._.Uses." localSheetId="0" hidden="1">{"Sources and Uses",#N/A,FALSE,"Sources &amp; Uses";"Construction Sources &amp; Uses Ex. D",#N/A,FALSE,"Sources &amp; Uses"}</definedName>
    <definedName name="wrn.Sources._.and._.Uses." localSheetId="5" hidden="1">{"Sources and Uses",#N/A,FALSE,"Sources &amp; Uses";"Construction Sources &amp; Uses Ex. D",#N/A,FALSE,"Sources &amp; Uses"}</definedName>
    <definedName name="wrn.Sources._.and._.Uses." hidden="1">{"Sources and Uses",#N/A,FALSE,"Sources &amp; Uses";"Construction Sources &amp; Uses Ex. D",#N/A,FALSE,"Sources &amp; Uses"}</definedName>
    <definedName name="wrn.Sources._.and._.Uses._1" localSheetId="8" hidden="1">{"Sources and Uses",#N/A,FALSE,"Sources &amp; Uses";"Construction Sources &amp; Uses Ex. D",#N/A,FALSE,"Sources &amp; Uses"}</definedName>
    <definedName name="wrn.Sources._.and._.Uses._1" localSheetId="9" hidden="1">{"Sources and Uses",#N/A,FALSE,"Sources &amp; Uses";"Construction Sources &amp; Uses Ex. D",#N/A,FALSE,"Sources &amp; Uses"}</definedName>
    <definedName name="wrn.Sources._.and._.Uses._1" localSheetId="7" hidden="1">{"Sources and Uses",#N/A,FALSE,"Sources &amp; Uses";"Construction Sources &amp; Uses Ex. D",#N/A,FALSE,"Sources &amp; Uses"}</definedName>
    <definedName name="wrn.Sources._.and._.Uses._1" localSheetId="0" hidden="1">{"Sources and Uses",#N/A,FALSE,"Sources &amp; Uses";"Construction Sources &amp; Uses Ex. D",#N/A,FALSE,"Sources &amp; Uses"}</definedName>
    <definedName name="wrn.Sources._.and._.Uses._1" hidden="1">{"Sources and Uses",#N/A,FALSE,"Sources &amp; Uses";"Construction Sources &amp; Uses Ex. D",#N/A,FALSE,"Sources &amp; Uses"}</definedName>
    <definedName name="wrn.Subsidy._.Costs._.to._.CalHFA." localSheetId="8" hidden="1">{"Subsidy",#N/A,FALSE,"Subisdy"}</definedName>
    <definedName name="wrn.Subsidy._.Costs._.to._.CalHFA." localSheetId="9" hidden="1">{"Subsidy",#N/A,FALSE,"Subisdy"}</definedName>
    <definedName name="wrn.Subsidy._.Costs._.to._.CalHFA." localSheetId="7" hidden="1">{"Subsidy",#N/A,FALSE,"Subisdy"}</definedName>
    <definedName name="wrn.Subsidy._.Costs._.to._.CalHFA." localSheetId="4" hidden="1">{"Subsidy",#N/A,FALSE,"Subisdy"}</definedName>
    <definedName name="wrn.Subsidy._.Costs._.to._.CalHFA." localSheetId="0" hidden="1">{"Subsidy",#N/A,FALSE,"Subisdy"}</definedName>
    <definedName name="wrn.Subsidy._.Costs._.to._.CalHFA." localSheetId="5" hidden="1">{"Subsidy",#N/A,FALSE,"Subisdy"}</definedName>
    <definedName name="wrn.Subsidy._.Costs._.to._.CalHFA." hidden="1">{"Subsidy",#N/A,FALSE,"Subisdy"}</definedName>
    <definedName name="wrn.Subsidy._.Costs._.to._.CalHFA._1" localSheetId="8" hidden="1">{"Subsidy",#N/A,FALSE,"Subisdy"}</definedName>
    <definedName name="wrn.Subsidy._.Costs._.to._.CalHFA._1" localSheetId="9" hidden="1">{"Subsidy",#N/A,FALSE,"Subisdy"}</definedName>
    <definedName name="wrn.Subsidy._.Costs._.to._.CalHFA._1" localSheetId="7" hidden="1">{"Subsidy",#N/A,FALSE,"Subisdy"}</definedName>
    <definedName name="wrn.Subsidy._.Costs._.to._.CalHFA._1" localSheetId="0" hidden="1">{"Subsidy",#N/A,FALSE,"Subisdy"}</definedName>
    <definedName name="wrn.Subsidy._.Costs._.to._.CalHFA._1" hidden="1">{"Subsidy",#N/A,FALSE,"Subisdy"}</definedName>
    <definedName name="wrn.TEFRA._.INFO." localSheetId="8" hidden="1">{"TEFRA INFO",#N/A,FALSE,"Input"}</definedName>
    <definedName name="wrn.TEFRA._.INFO." localSheetId="9" hidden="1">{"TEFRA INFO",#N/A,FALSE,"Input"}</definedName>
    <definedName name="wrn.TEFRA._.INFO." localSheetId="7" hidden="1">{"TEFRA INFO",#N/A,FALSE,"Input"}</definedName>
    <definedName name="wrn.TEFRA._.INFO." localSheetId="4" hidden="1">{"TEFRA INFO",#N/A,FALSE,"Input"}</definedName>
    <definedName name="wrn.TEFRA._.INFO." localSheetId="0" hidden="1">{"TEFRA INFO",#N/A,FALSE,"Input"}</definedName>
    <definedName name="wrn.TEFRA._.INFO." localSheetId="5" hidden="1">{"TEFRA INFO",#N/A,FALSE,"Input"}</definedName>
    <definedName name="wrn.TEFRA._.INFO." hidden="1">{"TEFRA INFO",#N/A,FALSE,"Input"}</definedName>
    <definedName name="wrn.TEFRA._.INFO._1" localSheetId="8" hidden="1">{"TEFRA INFO",#N/A,FALSE,"Input"}</definedName>
    <definedName name="wrn.TEFRA._.INFO._1" localSheetId="9" hidden="1">{"TEFRA INFO",#N/A,FALSE,"Input"}</definedName>
    <definedName name="wrn.TEFRA._.INFO._1" localSheetId="7" hidden="1">{"TEFRA INFO",#N/A,FALSE,"Input"}</definedName>
    <definedName name="wrn.TEFRA._.INFO._1" localSheetId="0" hidden="1">{"TEFRA INFO",#N/A,FALSE,"Input"}</definedName>
    <definedName name="wrn.TEFRA._.INFO._1" hidden="1">{"TEFRA INFO",#N/A,FALSE,"Input"}</definedName>
    <definedName name="wrn.Underwriting._.View." localSheetId="8"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9"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7"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4"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0"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5"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8"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9"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7"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0"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Yes_No" localSheetId="8">'Drop Down'!$K$3:$K$4</definedName>
    <definedName name="Yes_No" localSheetId="9">'[1]Drop Down'!$K$3:$K$4</definedName>
    <definedName name="Yes_No" localSheetId="0">'Drop Down'!$K$3:$K$4</definedName>
    <definedName name="Yes_No">#REF!</definedName>
    <definedName name="Z_242DE2B2_F6FE_11D4_9956_444553540000_.wvu.PrintArea" localSheetId="6" hidden="1">Feasibility!$A$1:$J$59</definedName>
    <definedName name="Z_242DE2B2_F6FE_11D4_9956_444553540000_.wvu.Rows" localSheetId="6" hidden="1">Feasibility!$9:$9,Feasibility!$16:$21,Feasibility!#REF!</definedName>
    <definedName name="Z_4980F58B_361D_463A_9BE3_3A23A333E513_.wvu.PrintArea" localSheetId="6" hidden="1">Feasibility!$A$1:$J$59</definedName>
    <definedName name="Z_4980F58B_361D_463A_9BE3_3A23A333E513_.wvu.Rows" localSheetId="6" hidden="1">Feasibility!$9:$9,Feasibility!$16:$21,Feasibility!#REF!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48" i="69" l="1"/>
  <c r="D9" i="49" l="1"/>
  <c r="F50" i="29"/>
  <c r="C9" i="48"/>
  <c r="D112" i="49" l="1"/>
  <c r="D102" i="49"/>
  <c r="D97" i="49"/>
  <c r="D96" i="49"/>
  <c r="D92" i="49"/>
  <c r="D58" i="49"/>
  <c r="I4" i="31"/>
  <c r="D78" i="49" l="1"/>
  <c r="E73" i="48"/>
  <c r="E47" i="48"/>
  <c r="E45" i="48"/>
  <c r="E44" i="48"/>
  <c r="A1" i="48" l="1"/>
  <c r="B29" i="31" l="1"/>
  <c r="B30" i="31"/>
  <c r="B31" i="31"/>
  <c r="E1" i="31"/>
  <c r="B47" i="48"/>
  <c r="E128" i="49"/>
  <c r="D128" i="49"/>
  <c r="E119" i="49"/>
  <c r="D119" i="49"/>
  <c r="D14" i="49"/>
  <c r="E46" i="48"/>
  <c r="F46" i="48"/>
  <c r="B4" i="48" l="1"/>
  <c r="E47" i="52" l="1"/>
  <c r="F47" i="52"/>
  <c r="G47" i="52"/>
  <c r="H47" i="52"/>
  <c r="I47" i="52"/>
  <c r="J47" i="52"/>
  <c r="K47" i="52"/>
  <c r="L47" i="52"/>
  <c r="M47" i="52"/>
  <c r="N47" i="52"/>
  <c r="O47" i="52"/>
  <c r="P47" i="52"/>
  <c r="Q47" i="52"/>
  <c r="R47" i="52"/>
  <c r="S47" i="52"/>
  <c r="T47" i="52"/>
  <c r="U47" i="52"/>
  <c r="V47" i="52"/>
  <c r="W47" i="52"/>
  <c r="X47" i="52"/>
  <c r="E48" i="52"/>
  <c r="F48" i="52"/>
  <c r="G48" i="52"/>
  <c r="H48" i="52"/>
  <c r="I48" i="52"/>
  <c r="J48" i="52"/>
  <c r="K48" i="52"/>
  <c r="L48" i="52"/>
  <c r="M48" i="52"/>
  <c r="N48" i="52"/>
  <c r="O48" i="52"/>
  <c r="P48" i="52"/>
  <c r="Q48" i="52"/>
  <c r="R48" i="52"/>
  <c r="S48" i="52"/>
  <c r="T48" i="52"/>
  <c r="U48" i="52"/>
  <c r="V48" i="52"/>
  <c r="W48" i="52"/>
  <c r="X48" i="52"/>
  <c r="E49" i="52"/>
  <c r="F49" i="52"/>
  <c r="G49" i="52"/>
  <c r="H49" i="52"/>
  <c r="I49" i="52"/>
  <c r="J49" i="52"/>
  <c r="K49" i="52"/>
  <c r="L49" i="52"/>
  <c r="M49" i="52"/>
  <c r="N49" i="52"/>
  <c r="O49" i="52"/>
  <c r="P49" i="52"/>
  <c r="Q49" i="52"/>
  <c r="R49" i="52"/>
  <c r="S49" i="52"/>
  <c r="T49" i="52"/>
  <c r="U49" i="52"/>
  <c r="V49" i="52"/>
  <c r="W49" i="52"/>
  <c r="X49" i="52"/>
  <c r="E50" i="52"/>
  <c r="F50" i="52"/>
  <c r="G50" i="52"/>
  <c r="H50" i="52"/>
  <c r="I50" i="52"/>
  <c r="J50" i="52"/>
  <c r="K50" i="52"/>
  <c r="L50" i="52"/>
  <c r="M50" i="52"/>
  <c r="N50" i="52"/>
  <c r="O50" i="52"/>
  <c r="P50" i="52"/>
  <c r="Q50" i="52"/>
  <c r="R50" i="52"/>
  <c r="S50" i="52"/>
  <c r="T50" i="52"/>
  <c r="U50" i="52"/>
  <c r="V50" i="52"/>
  <c r="W50" i="52"/>
  <c r="X50" i="52"/>
  <c r="E51" i="52"/>
  <c r="F51" i="52"/>
  <c r="G51" i="52"/>
  <c r="H51" i="52"/>
  <c r="I51" i="52"/>
  <c r="J51" i="52"/>
  <c r="K51" i="52"/>
  <c r="L51" i="52"/>
  <c r="M51" i="52"/>
  <c r="N51" i="52"/>
  <c r="O51" i="52"/>
  <c r="P51" i="52"/>
  <c r="Q51" i="52"/>
  <c r="R51" i="52"/>
  <c r="S51" i="52"/>
  <c r="T51" i="52"/>
  <c r="U51" i="52"/>
  <c r="V51" i="52"/>
  <c r="W51" i="52"/>
  <c r="X51" i="52"/>
  <c r="D51" i="52"/>
  <c r="D50" i="52"/>
  <c r="D49" i="52"/>
  <c r="D48" i="52"/>
  <c r="D47" i="52"/>
  <c r="A47" i="52"/>
  <c r="A48" i="52"/>
  <c r="A49" i="52"/>
  <c r="A50" i="52"/>
  <c r="A51" i="52"/>
  <c r="C40" i="69"/>
  <c r="C42" i="69"/>
  <c r="D52" i="52" l="1"/>
  <c r="AJ1" i="84"/>
  <c r="AJ1" i="82"/>
  <c r="AP31" i="82"/>
  <c r="AO31" i="82"/>
  <c r="AN31" i="82"/>
  <c r="AM31" i="82"/>
  <c r="AP30" i="82"/>
  <c r="AO30" i="82"/>
  <c r="AN30" i="82"/>
  <c r="AM30" i="82"/>
  <c r="AP29" i="82"/>
  <c r="AO29" i="82"/>
  <c r="AN29" i="82"/>
  <c r="AM29" i="82"/>
  <c r="AP28" i="82"/>
  <c r="AO28" i="82"/>
  <c r="AN28" i="82"/>
  <c r="AM28" i="82"/>
  <c r="AP27" i="82"/>
  <c r="AO27" i="82"/>
  <c r="AN27" i="82"/>
  <c r="AM27" i="82"/>
  <c r="AP26" i="82"/>
  <c r="AO26" i="82"/>
  <c r="AN26" i="82"/>
  <c r="AM26" i="82"/>
  <c r="AP25" i="82"/>
  <c r="AO25" i="82"/>
  <c r="AN25" i="82"/>
  <c r="AM25" i="82"/>
  <c r="AP24" i="82"/>
  <c r="AO24" i="82"/>
  <c r="AN24" i="82"/>
  <c r="AM24" i="82"/>
  <c r="AP23" i="82"/>
  <c r="AO23" i="82"/>
  <c r="AN23" i="82"/>
  <c r="AM23" i="82"/>
  <c r="AP22" i="82"/>
  <c r="AO22" i="82"/>
  <c r="AN22" i="82"/>
  <c r="AM22" i="82"/>
  <c r="AP21" i="82"/>
  <c r="AO21" i="82"/>
  <c r="AN21" i="82"/>
  <c r="AM21" i="82"/>
  <c r="AP20" i="82"/>
  <c r="AO20" i="82"/>
  <c r="AN20" i="82"/>
  <c r="AM20" i="82"/>
  <c r="AP19" i="82"/>
  <c r="AO19" i="82"/>
  <c r="AN19" i="82"/>
  <c r="AM19" i="82"/>
  <c r="AP18" i="82"/>
  <c r="AO18" i="82"/>
  <c r="AN18" i="82"/>
  <c r="AM18" i="82"/>
  <c r="AP17" i="82"/>
  <c r="AO17" i="82"/>
  <c r="AN17" i="82"/>
  <c r="AM17" i="82"/>
  <c r="AP16" i="82"/>
  <c r="AO16" i="82"/>
  <c r="AN16" i="82"/>
  <c r="AM16" i="82"/>
  <c r="AP15" i="82"/>
  <c r="AO15" i="82"/>
  <c r="AN15" i="82"/>
  <c r="AM15" i="82"/>
  <c r="AP14" i="82"/>
  <c r="AO14" i="82"/>
  <c r="AN14" i="82"/>
  <c r="AM14" i="82"/>
  <c r="AP13" i="82"/>
  <c r="AO13" i="82"/>
  <c r="AN13" i="82"/>
  <c r="AM13" i="82"/>
  <c r="AP12" i="82"/>
  <c r="AO12" i="82"/>
  <c r="AN12" i="82"/>
  <c r="AM12" i="82"/>
  <c r="AP11" i="82"/>
  <c r="AO11" i="82"/>
  <c r="AN11" i="82"/>
  <c r="AM11" i="82"/>
  <c r="AP10" i="82"/>
  <c r="AO10" i="82"/>
  <c r="AN10" i="82"/>
  <c r="AM10" i="82"/>
  <c r="AP9" i="82"/>
  <c r="AO9" i="82"/>
  <c r="AN9" i="82"/>
  <c r="AM9" i="82"/>
  <c r="AP8" i="82"/>
  <c r="AO8" i="82"/>
  <c r="AN8" i="82"/>
  <c r="AM8" i="82"/>
  <c r="AP7" i="82"/>
  <c r="AO7" i="82"/>
  <c r="AN7" i="82"/>
  <c r="AM7" i="82"/>
  <c r="H4" i="31" l="1"/>
  <c r="I29" i="31" s="1"/>
  <c r="H5" i="31"/>
  <c r="E30" i="31" s="1"/>
  <c r="H6" i="31"/>
  <c r="A29" i="31"/>
  <c r="J29" i="31"/>
  <c r="N29" i="31"/>
  <c r="A30" i="31"/>
  <c r="F30" i="31"/>
  <c r="J30" i="31"/>
  <c r="N30" i="31"/>
  <c r="A31" i="31"/>
  <c r="F31" i="31"/>
  <c r="J31" i="31"/>
  <c r="N31" i="31"/>
  <c r="F119" i="48"/>
  <c r="E119" i="48"/>
  <c r="D119" i="48"/>
  <c r="C119" i="48"/>
  <c r="B118" i="48"/>
  <c r="B117" i="48"/>
  <c r="B116" i="48"/>
  <c r="B115" i="48"/>
  <c r="B114" i="48"/>
  <c r="B113" i="48"/>
  <c r="B112" i="48"/>
  <c r="B111" i="48"/>
  <c r="B110" i="48"/>
  <c r="B109" i="48"/>
  <c r="F106" i="48"/>
  <c r="E106" i="48"/>
  <c r="D106" i="48"/>
  <c r="C106" i="48"/>
  <c r="B105" i="48"/>
  <c r="B104" i="48"/>
  <c r="B103" i="48"/>
  <c r="B102" i="48"/>
  <c r="B101" i="48"/>
  <c r="B100" i="48"/>
  <c r="B99" i="48"/>
  <c r="B98" i="48"/>
  <c r="B97" i="48"/>
  <c r="B96" i="48"/>
  <c r="B95" i="48"/>
  <c r="B94" i="48"/>
  <c r="B93" i="48"/>
  <c r="B92" i="48"/>
  <c r="B91" i="48"/>
  <c r="B90" i="48"/>
  <c r="F88" i="48"/>
  <c r="E88" i="48"/>
  <c r="D88" i="48"/>
  <c r="C88" i="48"/>
  <c r="B88" i="48" s="1"/>
  <c r="B87" i="48"/>
  <c r="B86" i="48"/>
  <c r="B83" i="48"/>
  <c r="B82" i="48"/>
  <c r="B81" i="48"/>
  <c r="B80" i="48"/>
  <c r="B79" i="48"/>
  <c r="B78" i="48"/>
  <c r="B76" i="48"/>
  <c r="F74" i="48"/>
  <c r="E74" i="48"/>
  <c r="D74" i="48"/>
  <c r="C74" i="48"/>
  <c r="B73" i="48"/>
  <c r="B72" i="48"/>
  <c r="D69" i="48"/>
  <c r="C69" i="48"/>
  <c r="B69" i="48" s="1"/>
  <c r="B68" i="48"/>
  <c r="B67" i="48"/>
  <c r="B66" i="48"/>
  <c r="B65" i="48"/>
  <c r="B64" i="48"/>
  <c r="B63" i="48"/>
  <c r="B62" i="48"/>
  <c r="F60" i="48"/>
  <c r="E60" i="48"/>
  <c r="D60" i="48"/>
  <c r="C60" i="48"/>
  <c r="B60" i="48" s="1"/>
  <c r="B59" i="48"/>
  <c r="B58" i="48"/>
  <c r="B57" i="48"/>
  <c r="B56" i="48"/>
  <c r="B55" i="48"/>
  <c r="B54" i="48"/>
  <c r="B53" i="48"/>
  <c r="B52" i="48"/>
  <c r="B51" i="48"/>
  <c r="B50" i="48"/>
  <c r="B49" i="48"/>
  <c r="D46" i="48"/>
  <c r="B45" i="48"/>
  <c r="B44" i="48"/>
  <c r="F42" i="48"/>
  <c r="E42" i="48"/>
  <c r="D42" i="48"/>
  <c r="C42" i="48"/>
  <c r="B41" i="48"/>
  <c r="B40" i="48"/>
  <c r="B39" i="48"/>
  <c r="B38" i="48"/>
  <c r="B37" i="48"/>
  <c r="B36" i="48"/>
  <c r="B35" i="48"/>
  <c r="B34" i="48"/>
  <c r="B33" i="48"/>
  <c r="B32" i="48"/>
  <c r="B31" i="48"/>
  <c r="B29" i="48"/>
  <c r="F28" i="48"/>
  <c r="E28" i="48"/>
  <c r="E70" i="48" s="1"/>
  <c r="D28" i="48"/>
  <c r="C28" i="48"/>
  <c r="B27" i="48"/>
  <c r="B26" i="48"/>
  <c r="B25" i="48"/>
  <c r="B24" i="48"/>
  <c r="B23" i="48"/>
  <c r="B22" i="48"/>
  <c r="B21" i="48"/>
  <c r="B20" i="48"/>
  <c r="B19" i="48"/>
  <c r="B18" i="48"/>
  <c r="B17" i="48"/>
  <c r="B15" i="48"/>
  <c r="B14" i="48"/>
  <c r="B13" i="48"/>
  <c r="D11" i="48"/>
  <c r="C11" i="48"/>
  <c r="B10" i="48"/>
  <c r="B9" i="48"/>
  <c r="D8" i="48"/>
  <c r="D12" i="48" s="1"/>
  <c r="C8" i="48"/>
  <c r="B7" i="48"/>
  <c r="B6" i="48"/>
  <c r="B5" i="48"/>
  <c r="F61" i="29"/>
  <c r="F47" i="29"/>
  <c r="B119" i="48" l="1"/>
  <c r="B28" i="48"/>
  <c r="B106" i="48"/>
  <c r="C12" i="48"/>
  <c r="M29" i="31"/>
  <c r="E29" i="31"/>
  <c r="F29" i="31" s="1"/>
  <c r="B11" i="48"/>
  <c r="B42" i="48"/>
  <c r="F70" i="48"/>
  <c r="F107" i="48" s="1"/>
  <c r="F120" i="48" s="1"/>
  <c r="E107" i="48"/>
  <c r="E120" i="48" s="1"/>
  <c r="B74" i="48"/>
  <c r="B8" i="48"/>
  <c r="I30" i="31"/>
  <c r="M30" i="31"/>
  <c r="D70" i="48"/>
  <c r="B12" i="48" l="1"/>
  <c r="A1" i="69"/>
  <c r="M24" i="31"/>
  <c r="L24" i="31" l="1"/>
  <c r="C32" i="49" l="1"/>
  <c r="H7" i="31" l="1"/>
  <c r="M32" i="31" s="1"/>
  <c r="H8" i="31"/>
  <c r="E33" i="31" s="1"/>
  <c r="H9" i="31"/>
  <c r="H10" i="31"/>
  <c r="M35" i="31" s="1"/>
  <c r="H11" i="31"/>
  <c r="H12" i="31"/>
  <c r="H13" i="31"/>
  <c r="H14" i="31"/>
  <c r="H15" i="31"/>
  <c r="E40" i="31" s="1"/>
  <c r="H16" i="31"/>
  <c r="E41" i="31" s="1"/>
  <c r="H17" i="31"/>
  <c r="H18" i="31"/>
  <c r="E43" i="31" s="1"/>
  <c r="H19" i="31"/>
  <c r="E44" i="31" s="1"/>
  <c r="H20" i="31"/>
  <c r="H21" i="31"/>
  <c r="H22" i="31"/>
  <c r="H23" i="31"/>
  <c r="D6" i="52"/>
  <c r="E6" i="52" s="1"/>
  <c r="D11" i="52"/>
  <c r="E12" i="52"/>
  <c r="E27" i="52" s="1"/>
  <c r="D16" i="52"/>
  <c r="E16" i="52" s="1"/>
  <c r="F16" i="52" s="1"/>
  <c r="D17" i="52"/>
  <c r="E17" i="52" s="1"/>
  <c r="F17" i="52" s="1"/>
  <c r="G17" i="52" s="1"/>
  <c r="H17" i="52" s="1"/>
  <c r="I17" i="52" s="1"/>
  <c r="J17" i="52" s="1"/>
  <c r="K17" i="52" s="1"/>
  <c r="L17" i="52" s="1"/>
  <c r="M17" i="52" s="1"/>
  <c r="N17" i="52" s="1"/>
  <c r="O17" i="52" s="1"/>
  <c r="P17" i="52" s="1"/>
  <c r="Q17" i="52" s="1"/>
  <c r="R17" i="52" s="1"/>
  <c r="S17" i="52" s="1"/>
  <c r="T17" i="52" s="1"/>
  <c r="U17" i="52" s="1"/>
  <c r="V17" i="52" s="1"/>
  <c r="W17" i="52" s="1"/>
  <c r="X17" i="52" s="1"/>
  <c r="Y17" i="52" s="1"/>
  <c r="Z17" i="52" s="1"/>
  <c r="AA17" i="52" s="1"/>
  <c r="AB17" i="52" s="1"/>
  <c r="AC17" i="52" s="1"/>
  <c r="AD17" i="52" s="1"/>
  <c r="AE17" i="52" s="1"/>
  <c r="AF17" i="52" s="1"/>
  <c r="AG17" i="52" s="1"/>
  <c r="AH17" i="52" s="1"/>
  <c r="AI17" i="52" s="1"/>
  <c r="AJ17" i="52" s="1"/>
  <c r="AK17" i="52" s="1"/>
  <c r="AL17" i="52" s="1"/>
  <c r="AM17" i="52" s="1"/>
  <c r="AN17" i="52" s="1"/>
  <c r="AO17" i="52" s="1"/>
  <c r="AP17" i="52" s="1"/>
  <c r="AQ17" i="52" s="1"/>
  <c r="D18" i="52"/>
  <c r="E18" i="52" s="1"/>
  <c r="D76" i="49"/>
  <c r="D36" i="52"/>
  <c r="E36" i="52" s="1"/>
  <c r="F36" i="52" s="1"/>
  <c r="G36" i="52" s="1"/>
  <c r="H36" i="52" s="1"/>
  <c r="I36" i="52" s="1"/>
  <c r="J36" i="52" s="1"/>
  <c r="K36" i="52" s="1"/>
  <c r="L36" i="52" s="1"/>
  <c r="M36" i="52" s="1"/>
  <c r="N36" i="52" s="1"/>
  <c r="O36" i="52" s="1"/>
  <c r="P36" i="52" s="1"/>
  <c r="Q36" i="52" s="1"/>
  <c r="R36" i="52" s="1"/>
  <c r="S36" i="52" s="1"/>
  <c r="T36" i="52" s="1"/>
  <c r="U36" i="52" s="1"/>
  <c r="V36" i="52" s="1"/>
  <c r="W36" i="52" s="1"/>
  <c r="X36" i="52" s="1"/>
  <c r="Y36" i="52" s="1"/>
  <c r="Z36" i="52" s="1"/>
  <c r="AA36" i="52" s="1"/>
  <c r="AB36" i="52" s="1"/>
  <c r="AC36" i="52" s="1"/>
  <c r="AD36" i="52" s="1"/>
  <c r="AE36" i="52" s="1"/>
  <c r="AF36" i="52" s="1"/>
  <c r="AG36" i="52" s="1"/>
  <c r="AH36" i="52" s="1"/>
  <c r="AI36" i="52" s="1"/>
  <c r="AJ36" i="52" s="1"/>
  <c r="AK36" i="52" s="1"/>
  <c r="AL36" i="52" s="1"/>
  <c r="AM36" i="52" s="1"/>
  <c r="AN36" i="52" s="1"/>
  <c r="AO36" i="52" s="1"/>
  <c r="AP36" i="52" s="1"/>
  <c r="AQ36" i="52" s="1"/>
  <c r="D38" i="52"/>
  <c r="E38" i="52" s="1"/>
  <c r="F38" i="52" s="1"/>
  <c r="G38" i="52" s="1"/>
  <c r="H38" i="52" s="1"/>
  <c r="I38" i="52" s="1"/>
  <c r="J38" i="52" s="1"/>
  <c r="K38" i="52" s="1"/>
  <c r="L38" i="52" s="1"/>
  <c r="M38" i="52" s="1"/>
  <c r="N38" i="52" s="1"/>
  <c r="O38" i="52" s="1"/>
  <c r="P38" i="52" s="1"/>
  <c r="Q38" i="52" s="1"/>
  <c r="R38" i="52" s="1"/>
  <c r="S38" i="52" s="1"/>
  <c r="T38" i="52" s="1"/>
  <c r="U38" i="52" s="1"/>
  <c r="V38" i="52" s="1"/>
  <c r="W38" i="52" s="1"/>
  <c r="X38" i="52" s="1"/>
  <c r="Y38" i="52" s="1"/>
  <c r="Z38" i="52" s="1"/>
  <c r="AA38" i="52" s="1"/>
  <c r="AB38" i="52" s="1"/>
  <c r="AC38" i="52" s="1"/>
  <c r="AD38" i="52" s="1"/>
  <c r="AE38" i="52" s="1"/>
  <c r="AF38" i="52" s="1"/>
  <c r="AG38" i="52" s="1"/>
  <c r="AH38" i="52" s="1"/>
  <c r="AI38" i="52" s="1"/>
  <c r="AJ38" i="52" s="1"/>
  <c r="AK38" i="52" s="1"/>
  <c r="AL38" i="52" s="1"/>
  <c r="AM38" i="52" s="1"/>
  <c r="AN38" i="52" s="1"/>
  <c r="AO38" i="52" s="1"/>
  <c r="AP38" i="52" s="1"/>
  <c r="AQ38" i="52" s="1"/>
  <c r="D39" i="52"/>
  <c r="E39" i="52" s="1"/>
  <c r="F39" i="52" s="1"/>
  <c r="G39" i="52" s="1"/>
  <c r="H39" i="52" s="1"/>
  <c r="I39" i="52" s="1"/>
  <c r="J39" i="52" s="1"/>
  <c r="K39" i="52" s="1"/>
  <c r="L39" i="52" s="1"/>
  <c r="M39" i="52" s="1"/>
  <c r="N39" i="52" s="1"/>
  <c r="O39" i="52" s="1"/>
  <c r="P39" i="52" s="1"/>
  <c r="Q39" i="52" s="1"/>
  <c r="R39" i="52" s="1"/>
  <c r="S39" i="52" s="1"/>
  <c r="T39" i="52" s="1"/>
  <c r="U39" i="52" s="1"/>
  <c r="V39" i="52" s="1"/>
  <c r="W39" i="52" s="1"/>
  <c r="X39" i="52" s="1"/>
  <c r="Y39" i="52" s="1"/>
  <c r="Z39" i="52" s="1"/>
  <c r="AA39" i="52" s="1"/>
  <c r="AB39" i="52" s="1"/>
  <c r="AC39" i="52" s="1"/>
  <c r="AD39" i="52" s="1"/>
  <c r="AE39" i="52" s="1"/>
  <c r="AF39" i="52" s="1"/>
  <c r="AG39" i="52" s="1"/>
  <c r="AH39" i="52" s="1"/>
  <c r="AI39" i="52" s="1"/>
  <c r="AJ39" i="52" s="1"/>
  <c r="AK39" i="52" s="1"/>
  <c r="AL39" i="52" s="1"/>
  <c r="AM39" i="52" s="1"/>
  <c r="AN39" i="52" s="1"/>
  <c r="AO39" i="52" s="1"/>
  <c r="AP39" i="52" s="1"/>
  <c r="AQ39" i="52" s="1"/>
  <c r="D40" i="52"/>
  <c r="E40" i="52" s="1"/>
  <c r="F40" i="52" s="1"/>
  <c r="G40" i="52" s="1"/>
  <c r="H40" i="52" s="1"/>
  <c r="I40" i="52" s="1"/>
  <c r="J40" i="52" s="1"/>
  <c r="K40" i="52" s="1"/>
  <c r="L40" i="52" s="1"/>
  <c r="M40" i="52" s="1"/>
  <c r="N40" i="52" s="1"/>
  <c r="O40" i="52" s="1"/>
  <c r="P40" i="52" s="1"/>
  <c r="Q40" i="52" s="1"/>
  <c r="R40" i="52" s="1"/>
  <c r="S40" i="52" s="1"/>
  <c r="T40" i="52" s="1"/>
  <c r="U40" i="52" s="1"/>
  <c r="V40" i="52" s="1"/>
  <c r="W40" i="52" s="1"/>
  <c r="X40" i="52" s="1"/>
  <c r="Y40" i="52" s="1"/>
  <c r="Z40" i="52" s="1"/>
  <c r="AA40" i="52" s="1"/>
  <c r="AB40" i="52" s="1"/>
  <c r="AC40" i="52" s="1"/>
  <c r="AD40" i="52" s="1"/>
  <c r="AE40" i="52" s="1"/>
  <c r="AF40" i="52" s="1"/>
  <c r="AG40" i="52" s="1"/>
  <c r="AH40" i="52" s="1"/>
  <c r="AI40" i="52" s="1"/>
  <c r="AJ40" i="52" s="1"/>
  <c r="AK40" i="52" s="1"/>
  <c r="AL40" i="52" s="1"/>
  <c r="AM40" i="52" s="1"/>
  <c r="AN40" i="52" s="1"/>
  <c r="AO40" i="52" s="1"/>
  <c r="AP40" i="52" s="1"/>
  <c r="AQ40" i="52" s="1"/>
  <c r="E68" i="49"/>
  <c r="E76" i="49"/>
  <c r="E89" i="49"/>
  <c r="E99" i="49"/>
  <c r="E109" i="49"/>
  <c r="E116" i="49"/>
  <c r="AH47" i="52"/>
  <c r="AG49" i="52"/>
  <c r="C14" i="69"/>
  <c r="F14" i="69" s="1"/>
  <c r="G14" i="69" s="1"/>
  <c r="H14" i="69" s="1"/>
  <c r="I14" i="69" s="1"/>
  <c r="J14" i="69" s="1"/>
  <c r="K14" i="69" s="1"/>
  <c r="L14" i="69" s="1"/>
  <c r="M14" i="69" s="1"/>
  <c r="N14" i="69" s="1"/>
  <c r="O14" i="69" s="1"/>
  <c r="P14" i="69" s="1"/>
  <c r="Q14" i="69" s="1"/>
  <c r="R14" i="69" s="1"/>
  <c r="S14" i="69" s="1"/>
  <c r="T14" i="69" s="1"/>
  <c r="U14" i="69" s="1"/>
  <c r="V14" i="69" s="1"/>
  <c r="W14" i="69" s="1"/>
  <c r="X14" i="69" s="1"/>
  <c r="Y14" i="69" s="1"/>
  <c r="C15" i="69"/>
  <c r="F15" i="69" s="1"/>
  <c r="C18" i="69"/>
  <c r="C19" i="69"/>
  <c r="F19" i="69" s="1"/>
  <c r="G19" i="69" s="1"/>
  <c r="H19" i="69" s="1"/>
  <c r="I19" i="69" s="1"/>
  <c r="J19" i="69" s="1"/>
  <c r="K19" i="69" s="1"/>
  <c r="L19" i="69" s="1"/>
  <c r="F23" i="69"/>
  <c r="E25" i="69"/>
  <c r="E26" i="69"/>
  <c r="C31" i="69"/>
  <c r="E32" i="69"/>
  <c r="C33" i="69"/>
  <c r="E33" i="69"/>
  <c r="C24" i="31"/>
  <c r="G4" i="49" s="1"/>
  <c r="E34" i="69"/>
  <c r="D27" i="52"/>
  <c r="N32" i="31"/>
  <c r="N33" i="31"/>
  <c r="N34" i="31"/>
  <c r="N35" i="31"/>
  <c r="N36" i="31"/>
  <c r="N37" i="31"/>
  <c r="N38" i="31"/>
  <c r="N39" i="31"/>
  <c r="N40" i="31"/>
  <c r="N41" i="31"/>
  <c r="N42" i="31"/>
  <c r="N43" i="31"/>
  <c r="N44" i="31"/>
  <c r="J32" i="31"/>
  <c r="J33" i="31"/>
  <c r="J34" i="31"/>
  <c r="J35" i="31"/>
  <c r="J36" i="31"/>
  <c r="J37" i="31"/>
  <c r="J38" i="31"/>
  <c r="J39" i="31"/>
  <c r="J40" i="31"/>
  <c r="J41" i="31"/>
  <c r="J42" i="31"/>
  <c r="J43" i="31"/>
  <c r="J44" i="31"/>
  <c r="F32" i="31"/>
  <c r="F33" i="31"/>
  <c r="F34" i="31"/>
  <c r="F35" i="31"/>
  <c r="F36" i="31"/>
  <c r="F37" i="31"/>
  <c r="F38" i="31"/>
  <c r="F39" i="31"/>
  <c r="F40" i="31"/>
  <c r="F41" i="31"/>
  <c r="F42" i="31"/>
  <c r="F43" i="31"/>
  <c r="F44" i="31"/>
  <c r="C34" i="49"/>
  <c r="B13" i="69" s="1"/>
  <c r="C33" i="49"/>
  <c r="A15" i="69"/>
  <c r="A25" i="69" s="1"/>
  <c r="D24" i="31"/>
  <c r="C5" i="69" s="1"/>
  <c r="A32" i="31"/>
  <c r="A33" i="31"/>
  <c r="A34" i="31"/>
  <c r="A35" i="31"/>
  <c r="A36" i="31"/>
  <c r="A37" i="31"/>
  <c r="A38" i="31"/>
  <c r="A39" i="31"/>
  <c r="A40" i="31"/>
  <c r="A41" i="31"/>
  <c r="A42" i="31"/>
  <c r="A43" i="31"/>
  <c r="A44" i="31"/>
  <c r="B32" i="31"/>
  <c r="B33" i="31"/>
  <c r="B34" i="31"/>
  <c r="B35" i="31"/>
  <c r="B36" i="31"/>
  <c r="B37" i="31"/>
  <c r="B38" i="31"/>
  <c r="B39" i="31"/>
  <c r="B40" i="31"/>
  <c r="B41" i="31"/>
  <c r="B42" i="31"/>
  <c r="B43" i="31"/>
  <c r="B44" i="31"/>
  <c r="E24" i="31"/>
  <c r="C3" i="69"/>
  <c r="A14" i="69"/>
  <c r="A1" i="52"/>
  <c r="A1" i="49"/>
  <c r="C34" i="69"/>
  <c r="W7" i="69"/>
  <c r="T7" i="69"/>
  <c r="Q7" i="69"/>
  <c r="N7" i="69"/>
  <c r="K7" i="69"/>
  <c r="I7" i="69"/>
  <c r="B11" i="69"/>
  <c r="K45" i="31"/>
  <c r="G45" i="31"/>
  <c r="C45" i="31"/>
  <c r="D116" i="49"/>
  <c r="C47" i="49"/>
  <c r="E43" i="49"/>
  <c r="E25" i="49"/>
  <c r="D18" i="49"/>
  <c r="D19" i="49" s="1"/>
  <c r="Y13" i="49"/>
  <c r="Y12" i="49"/>
  <c r="Y11" i="49"/>
  <c r="Y10" i="49"/>
  <c r="Y9" i="49"/>
  <c r="Y8" i="49"/>
  <c r="Y7" i="49"/>
  <c r="W3" i="49"/>
  <c r="I24" i="31"/>
  <c r="D29" i="49" s="1"/>
  <c r="K24" i="31"/>
  <c r="B8" i="52"/>
  <c r="G2" i="69" l="1"/>
  <c r="G3" i="69"/>
  <c r="D5" i="52"/>
  <c r="E5" i="52" s="1"/>
  <c r="F9" i="69"/>
  <c r="F24" i="69" s="1"/>
  <c r="F29" i="49"/>
  <c r="G118" i="49"/>
  <c r="F107" i="49"/>
  <c r="F119" i="49"/>
  <c r="G37" i="49"/>
  <c r="G124" i="49"/>
  <c r="G38" i="49"/>
  <c r="G125" i="49"/>
  <c r="F125" i="49"/>
  <c r="F122" i="49"/>
  <c r="F124" i="49"/>
  <c r="F36" i="49"/>
  <c r="F37" i="49"/>
  <c r="G105" i="49"/>
  <c r="F106" i="49"/>
  <c r="F38" i="49"/>
  <c r="G106" i="49"/>
  <c r="G36" i="49"/>
  <c r="G130" i="49"/>
  <c r="G60" i="49"/>
  <c r="G65" i="49"/>
  <c r="G45" i="49"/>
  <c r="G127" i="49"/>
  <c r="G86" i="49"/>
  <c r="G61" i="49"/>
  <c r="F67" i="49"/>
  <c r="D109" i="49"/>
  <c r="I31" i="31"/>
  <c r="E31" i="31"/>
  <c r="M31" i="31"/>
  <c r="G123" i="49"/>
  <c r="F4" i="49"/>
  <c r="G98" i="49"/>
  <c r="F47" i="49"/>
  <c r="F57" i="49"/>
  <c r="F88" i="49"/>
  <c r="F115" i="49"/>
  <c r="G64" i="49"/>
  <c r="F93" i="49"/>
  <c r="F81" i="49"/>
  <c r="G72" i="49"/>
  <c r="F39" i="49"/>
  <c r="G114" i="49"/>
  <c r="F5" i="49"/>
  <c r="G66" i="49"/>
  <c r="G59" i="49"/>
  <c r="F127" i="49"/>
  <c r="F13" i="49"/>
  <c r="G87" i="49"/>
  <c r="F91" i="49"/>
  <c r="F30" i="49"/>
  <c r="G74" i="49"/>
  <c r="F56" i="49"/>
  <c r="F8" i="49"/>
  <c r="F12" i="49"/>
  <c r="G88" i="49"/>
  <c r="G5" i="49"/>
  <c r="G10" i="49"/>
  <c r="G12" i="49"/>
  <c r="G83" i="49"/>
  <c r="G42" i="49"/>
  <c r="G31" i="49"/>
  <c r="I33" i="31"/>
  <c r="F105" i="49"/>
  <c r="F126" i="49"/>
  <c r="G126" i="49"/>
  <c r="G6" i="69"/>
  <c r="G67" i="49"/>
  <c r="G55" i="49"/>
  <c r="G96" i="49"/>
  <c r="F95" i="49"/>
  <c r="G46" i="49"/>
  <c r="G47" i="49"/>
  <c r="G108" i="49"/>
  <c r="F108" i="49"/>
  <c r="F11" i="49"/>
  <c r="F112" i="49"/>
  <c r="G7" i="49"/>
  <c r="G73" i="49"/>
  <c r="G9" i="49"/>
  <c r="F48" i="49"/>
  <c r="G104" i="49"/>
  <c r="F45" i="49"/>
  <c r="F66" i="49"/>
  <c r="G11" i="49"/>
  <c r="F79" i="49"/>
  <c r="M40" i="31"/>
  <c r="I40" i="31"/>
  <c r="I32" i="31"/>
  <c r="E32" i="31"/>
  <c r="G102" i="49"/>
  <c r="G101" i="49"/>
  <c r="F101" i="49"/>
  <c r="AO51" i="52"/>
  <c r="AJ51" i="52"/>
  <c r="AL51" i="52"/>
  <c r="D29" i="52"/>
  <c r="F84" i="49"/>
  <c r="F78" i="49"/>
  <c r="Y51" i="52"/>
  <c r="AC51" i="52"/>
  <c r="Z51" i="52"/>
  <c r="AK51" i="52"/>
  <c r="AB51" i="52"/>
  <c r="AG51" i="52"/>
  <c r="AD51" i="52"/>
  <c r="AI51" i="52"/>
  <c r="AN51" i="52"/>
  <c r="AA51" i="52"/>
  <c r="AF51" i="52"/>
  <c r="AQ51" i="52"/>
  <c r="AP51" i="52"/>
  <c r="AE51" i="52"/>
  <c r="AH51" i="52"/>
  <c r="AM51" i="52"/>
  <c r="E37" i="31"/>
  <c r="B9" i="52"/>
  <c r="B12" i="69"/>
  <c r="I37" i="31"/>
  <c r="F97" i="49"/>
  <c r="F92" i="49"/>
  <c r="F58" i="49"/>
  <c r="G58" i="49"/>
  <c r="G103" i="49"/>
  <c r="G78" i="49"/>
  <c r="G97" i="49"/>
  <c r="M43" i="31"/>
  <c r="M37" i="31"/>
  <c r="E38" i="31"/>
  <c r="H24" i="31"/>
  <c r="M41" i="31"/>
  <c r="I36" i="31"/>
  <c r="E11" i="52"/>
  <c r="I35" i="31"/>
  <c r="E36" i="31"/>
  <c r="M36" i="31"/>
  <c r="I41" i="31"/>
  <c r="G62" i="49"/>
  <c r="F103" i="49"/>
  <c r="E110" i="49"/>
  <c r="M33" i="31"/>
  <c r="F65" i="49"/>
  <c r="F64" i="49"/>
  <c r="G94" i="49"/>
  <c r="G95" i="49"/>
  <c r="F62" i="49"/>
  <c r="G93" i="49"/>
  <c r="F104" i="49"/>
  <c r="G57" i="49"/>
  <c r="F130" i="49"/>
  <c r="G91" i="49"/>
  <c r="F10" i="49"/>
  <c r="G56" i="49"/>
  <c r="F118" i="49"/>
  <c r="F94" i="49"/>
  <c r="F123" i="49"/>
  <c r="F42" i="49"/>
  <c r="G75" i="49"/>
  <c r="F96" i="49"/>
  <c r="AB49" i="52"/>
  <c r="M44" i="31"/>
  <c r="D68" i="49"/>
  <c r="F6" i="49"/>
  <c r="F74" i="49"/>
  <c r="F82" i="49"/>
  <c r="G8" i="49"/>
  <c r="F72" i="49"/>
  <c r="G113" i="49"/>
  <c r="G122" i="49"/>
  <c r="F80" i="49"/>
  <c r="G82" i="49"/>
  <c r="F35" i="49"/>
  <c r="F31" i="49"/>
  <c r="G79" i="49"/>
  <c r="F41" i="49"/>
  <c r="F40" i="49"/>
  <c r="F73" i="49"/>
  <c r="G44" i="49"/>
  <c r="G71" i="49"/>
  <c r="G112" i="49"/>
  <c r="AK47" i="52"/>
  <c r="D99" i="49"/>
  <c r="I44" i="31"/>
  <c r="U5" i="49"/>
  <c r="B10" i="52"/>
  <c r="G29" i="49"/>
  <c r="G84" i="49"/>
  <c r="F46" i="49"/>
  <c r="F7" i="49"/>
  <c r="G92" i="49"/>
  <c r="F75" i="49"/>
  <c r="F59" i="49"/>
  <c r="E35" i="31"/>
  <c r="G40" i="49"/>
  <c r="G85" i="49"/>
  <c r="G39" i="49"/>
  <c r="G6" i="49"/>
  <c r="G48" i="49"/>
  <c r="F102" i="49"/>
  <c r="F85" i="49"/>
  <c r="F55" i="49"/>
  <c r="F71" i="49"/>
  <c r="G13" i="49"/>
  <c r="F87" i="49"/>
  <c r="G30" i="49"/>
  <c r="F44" i="49"/>
  <c r="G81" i="49"/>
  <c r="F63" i="49"/>
  <c r="G35" i="49"/>
  <c r="G80" i="49"/>
  <c r="G115" i="49"/>
  <c r="F61" i="49"/>
  <c r="F113" i="49"/>
  <c r="G41" i="49"/>
  <c r="F114" i="49"/>
  <c r="F60" i="49"/>
  <c r="G107" i="49"/>
  <c r="F98" i="49"/>
  <c r="F86" i="49"/>
  <c r="F9" i="49"/>
  <c r="G63" i="49"/>
  <c r="F83" i="49"/>
  <c r="AL47" i="52"/>
  <c r="I38" i="31"/>
  <c r="AB5" i="69"/>
  <c r="P5" i="69" s="1"/>
  <c r="R5" i="69" s="1"/>
  <c r="AB4" i="69"/>
  <c r="P4" i="69" s="1"/>
  <c r="R4" i="69" s="1"/>
  <c r="AB3" i="69"/>
  <c r="S3" i="69" s="1"/>
  <c r="U3" i="69" s="1"/>
  <c r="AB6" i="69"/>
  <c r="J6" i="69" s="1"/>
  <c r="L6" i="69" s="1"/>
  <c r="AO49" i="52"/>
  <c r="AJ49" i="52"/>
  <c r="AL49" i="52"/>
  <c r="Z49" i="52"/>
  <c r="AC49" i="52"/>
  <c r="AE49" i="52"/>
  <c r="AH49" i="52"/>
  <c r="AM49" i="52"/>
  <c r="AP49" i="52"/>
  <c r="AK49" i="52"/>
  <c r="AF49" i="52"/>
  <c r="AA49" i="52"/>
  <c r="AN49" i="52"/>
  <c r="AI49" i="52"/>
  <c r="Y49" i="52"/>
  <c r="AQ49" i="52"/>
  <c r="AD49" i="52"/>
  <c r="AD47" i="52"/>
  <c r="Z47" i="52"/>
  <c r="AN47" i="52"/>
  <c r="AJ47" i="52"/>
  <c r="AO47" i="52"/>
  <c r="AB47" i="52"/>
  <c r="AQ47" i="52"/>
  <c r="Y47" i="52"/>
  <c r="AI47" i="52"/>
  <c r="AM47" i="52"/>
  <c r="AA47" i="52"/>
  <c r="AF47" i="52"/>
  <c r="AF52" i="52" s="1"/>
  <c r="AC47" i="52"/>
  <c r="AE47" i="52"/>
  <c r="AP47" i="52"/>
  <c r="AG47" i="52"/>
  <c r="AG52" i="52" s="1"/>
  <c r="F6" i="52"/>
  <c r="E25" i="52"/>
  <c r="G16" i="52"/>
  <c r="F28" i="52"/>
  <c r="H52" i="52"/>
  <c r="G52" i="52"/>
  <c r="Q52" i="52"/>
  <c r="S52" i="52"/>
  <c r="D28" i="52"/>
  <c r="E52" i="52"/>
  <c r="E28" i="52"/>
  <c r="L52" i="52"/>
  <c r="D25" i="52"/>
  <c r="D19" i="52"/>
  <c r="I52" i="52"/>
  <c r="P52" i="52"/>
  <c r="V52" i="52"/>
  <c r="W52" i="52"/>
  <c r="G119" i="49"/>
  <c r="E50" i="49"/>
  <c r="E51" i="49" s="1"/>
  <c r="F45" i="31"/>
  <c r="F46" i="31" s="1"/>
  <c r="M19" i="69"/>
  <c r="J45" i="31"/>
  <c r="J46" i="31" s="1"/>
  <c r="F18" i="52"/>
  <c r="E29" i="52"/>
  <c r="E19" i="52"/>
  <c r="N45" i="31"/>
  <c r="N46" i="31" s="1"/>
  <c r="G15" i="69"/>
  <c r="H15" i="69" s="1"/>
  <c r="F25" i="69"/>
  <c r="E42" i="31"/>
  <c r="I42" i="31"/>
  <c r="M42" i="31"/>
  <c r="E34" i="31"/>
  <c r="I34" i="31"/>
  <c r="M34" i="31"/>
  <c r="I43" i="31"/>
  <c r="M38" i="31"/>
  <c r="D89" i="49"/>
  <c r="C6" i="69"/>
  <c r="G23" i="69"/>
  <c r="E39" i="31"/>
  <c r="I39" i="31"/>
  <c r="M39" i="31"/>
  <c r="D84" i="48" l="1"/>
  <c r="D107" i="48" s="1"/>
  <c r="D120" i="48" s="1"/>
  <c r="D9" i="69"/>
  <c r="C7" i="69"/>
  <c r="F128" i="49"/>
  <c r="AJ52" i="52"/>
  <c r="AK52" i="52"/>
  <c r="AE52" i="52"/>
  <c r="AP52" i="52"/>
  <c r="AM52" i="52"/>
  <c r="AO52" i="52"/>
  <c r="R52" i="52"/>
  <c r="U52" i="52"/>
  <c r="AA52" i="52"/>
  <c r="Y52" i="52"/>
  <c r="F52" i="52"/>
  <c r="AQ52" i="52"/>
  <c r="AI52" i="52"/>
  <c r="AB52" i="52"/>
  <c r="Z52" i="52"/>
  <c r="AH52" i="52"/>
  <c r="N52" i="52"/>
  <c r="AC52" i="52"/>
  <c r="M52" i="52"/>
  <c r="AN52" i="52"/>
  <c r="AL52" i="52"/>
  <c r="T52" i="52"/>
  <c r="J52" i="52"/>
  <c r="O52" i="52"/>
  <c r="K52" i="52"/>
  <c r="AD52" i="52"/>
  <c r="X52" i="52"/>
  <c r="D110" i="49"/>
  <c r="G128" i="49"/>
  <c r="G4" i="69"/>
  <c r="D41" i="52"/>
  <c r="E41" i="52" s="1"/>
  <c r="F41" i="52" s="1"/>
  <c r="G41" i="52" s="1"/>
  <c r="H41" i="52" s="1"/>
  <c r="I41" i="52" s="1"/>
  <c r="J41" i="52" s="1"/>
  <c r="K41" i="52" s="1"/>
  <c r="L41" i="52" s="1"/>
  <c r="M41" i="52" s="1"/>
  <c r="N41" i="52" s="1"/>
  <c r="O41" i="52" s="1"/>
  <c r="P41" i="52" s="1"/>
  <c r="Q41" i="52" s="1"/>
  <c r="R41" i="52" s="1"/>
  <c r="S41" i="52" s="1"/>
  <c r="T41" i="52" s="1"/>
  <c r="U41" i="52" s="1"/>
  <c r="V41" i="52" s="1"/>
  <c r="W41" i="52" s="1"/>
  <c r="X41" i="52" s="1"/>
  <c r="Y41" i="52" s="1"/>
  <c r="Z41" i="52" s="1"/>
  <c r="AA41" i="52" s="1"/>
  <c r="AB41" i="52" s="1"/>
  <c r="AC41" i="52" s="1"/>
  <c r="AD41" i="52" s="1"/>
  <c r="AE41" i="52" s="1"/>
  <c r="AF41" i="52" s="1"/>
  <c r="AG41" i="52" s="1"/>
  <c r="AH41" i="52" s="1"/>
  <c r="AI41" i="52" s="1"/>
  <c r="AJ41" i="52" s="1"/>
  <c r="AK41" i="52" s="1"/>
  <c r="AL41" i="52" s="1"/>
  <c r="AM41" i="52" s="1"/>
  <c r="AN41" i="52" s="1"/>
  <c r="AO41" i="52" s="1"/>
  <c r="AP41" i="52" s="1"/>
  <c r="AQ41" i="52" s="1"/>
  <c r="E120" i="49"/>
  <c r="E129" i="49" s="1"/>
  <c r="J5" i="69"/>
  <c r="L5" i="69" s="1"/>
  <c r="F68" i="49"/>
  <c r="G12" i="52"/>
  <c r="F11" i="52"/>
  <c r="P6" i="69"/>
  <c r="R6" i="69" s="1"/>
  <c r="V4" i="69"/>
  <c r="X4" i="69" s="1"/>
  <c r="S6" i="69"/>
  <c r="U6" i="69" s="1"/>
  <c r="P3" i="69"/>
  <c r="R3" i="69" s="1"/>
  <c r="J3" i="69"/>
  <c r="L3" i="69" s="1"/>
  <c r="G76" i="49"/>
  <c r="M4" i="69"/>
  <c r="O4" i="69" s="1"/>
  <c r="F99" i="49"/>
  <c r="G89" i="49"/>
  <c r="J4" i="69"/>
  <c r="L4" i="69" s="1"/>
  <c r="M3" i="69"/>
  <c r="O3" i="69" s="1"/>
  <c r="M5" i="69"/>
  <c r="O5" i="69" s="1"/>
  <c r="S5" i="69"/>
  <c r="U5" i="69" s="1"/>
  <c r="S4" i="69"/>
  <c r="U4" i="69" s="1"/>
  <c r="G25" i="69"/>
  <c r="F14" i="49"/>
  <c r="G14" i="49"/>
  <c r="F89" i="49"/>
  <c r="F76" i="49"/>
  <c r="G68" i="49"/>
  <c r="G9" i="69"/>
  <c r="E45" i="31"/>
  <c r="E46" i="31" s="1"/>
  <c r="D32" i="49" s="1"/>
  <c r="G99" i="49"/>
  <c r="G116" i="49"/>
  <c r="F116" i="49"/>
  <c r="V3" i="69"/>
  <c r="X3" i="69" s="1"/>
  <c r="V5" i="69"/>
  <c r="X5" i="69" s="1"/>
  <c r="V6" i="69"/>
  <c r="X6" i="69" s="1"/>
  <c r="M6" i="69"/>
  <c r="O6" i="69" s="1"/>
  <c r="F27" i="52"/>
  <c r="H16" i="52"/>
  <c r="G28" i="52"/>
  <c r="G6" i="52"/>
  <c r="F25" i="52"/>
  <c r="H23" i="69"/>
  <c r="G18" i="52"/>
  <c r="F29" i="52"/>
  <c r="F19" i="52"/>
  <c r="D37" i="52"/>
  <c r="E37" i="52" s="1"/>
  <c r="F37" i="52" s="1"/>
  <c r="G37" i="52" s="1"/>
  <c r="H37" i="52" s="1"/>
  <c r="I37" i="52" s="1"/>
  <c r="J37" i="52" s="1"/>
  <c r="K37" i="52" s="1"/>
  <c r="L37" i="52" s="1"/>
  <c r="M37" i="52" s="1"/>
  <c r="N37" i="52" s="1"/>
  <c r="O37" i="52" s="1"/>
  <c r="P37" i="52" s="1"/>
  <c r="Q37" i="52" s="1"/>
  <c r="R37" i="52" s="1"/>
  <c r="S37" i="52" s="1"/>
  <c r="T37" i="52" s="1"/>
  <c r="U37" i="52" s="1"/>
  <c r="V37" i="52" s="1"/>
  <c r="W37" i="52" s="1"/>
  <c r="X37" i="52" s="1"/>
  <c r="Y37" i="52" s="1"/>
  <c r="Z37" i="52" s="1"/>
  <c r="AA37" i="52" s="1"/>
  <c r="AB37" i="52" s="1"/>
  <c r="AC37" i="52" s="1"/>
  <c r="AD37" i="52" s="1"/>
  <c r="AE37" i="52" s="1"/>
  <c r="AF37" i="52" s="1"/>
  <c r="AG37" i="52" s="1"/>
  <c r="AH37" i="52" s="1"/>
  <c r="AI37" i="52" s="1"/>
  <c r="AJ37" i="52" s="1"/>
  <c r="AK37" i="52" s="1"/>
  <c r="AL37" i="52" s="1"/>
  <c r="AM37" i="52" s="1"/>
  <c r="AN37" i="52" s="1"/>
  <c r="AO37" i="52" s="1"/>
  <c r="AP37" i="52" s="1"/>
  <c r="AQ37" i="52" s="1"/>
  <c r="C32" i="69"/>
  <c r="F109" i="49"/>
  <c r="G109" i="49"/>
  <c r="M45" i="31"/>
  <c r="M46" i="31" s="1"/>
  <c r="D34" i="49" s="1"/>
  <c r="I45" i="31"/>
  <c r="I46" i="31" s="1"/>
  <c r="D33" i="49" s="1"/>
  <c r="I15" i="69"/>
  <c r="H25" i="69"/>
  <c r="N19" i="69"/>
  <c r="B77" i="48" l="1"/>
  <c r="C84" i="48"/>
  <c r="B84" i="48" s="1"/>
  <c r="D30" i="69"/>
  <c r="D40" i="69"/>
  <c r="F40" i="69" s="1"/>
  <c r="G40" i="69" s="1"/>
  <c r="H40" i="69" s="1"/>
  <c r="I40" i="69" s="1"/>
  <c r="J40" i="69" s="1"/>
  <c r="K40" i="69" s="1"/>
  <c r="L40" i="69" s="1"/>
  <c r="M40" i="69" s="1"/>
  <c r="N40" i="69" s="1"/>
  <c r="O40" i="69" s="1"/>
  <c r="P40" i="69" s="1"/>
  <c r="Q40" i="69" s="1"/>
  <c r="R40" i="69" s="1"/>
  <c r="S40" i="69" s="1"/>
  <c r="T40" i="69" s="1"/>
  <c r="U40" i="69" s="1"/>
  <c r="V40" i="69" s="1"/>
  <c r="W40" i="69" s="1"/>
  <c r="X40" i="69" s="1"/>
  <c r="Y40" i="69" s="1"/>
  <c r="D31" i="69"/>
  <c r="F31" i="69" s="1"/>
  <c r="G31" i="69" s="1"/>
  <c r="H31" i="69" s="1"/>
  <c r="I31" i="69" s="1"/>
  <c r="J31" i="69" s="1"/>
  <c r="K31" i="69" s="1"/>
  <c r="L31" i="69" s="1"/>
  <c r="M31" i="69" s="1"/>
  <c r="N31" i="69" s="1"/>
  <c r="O31" i="69" s="1"/>
  <c r="P31" i="69" s="1"/>
  <c r="Q31" i="69" s="1"/>
  <c r="R31" i="69" s="1"/>
  <c r="S31" i="69" s="1"/>
  <c r="T31" i="69" s="1"/>
  <c r="U31" i="69" s="1"/>
  <c r="V31" i="69" s="1"/>
  <c r="W31" i="69" s="1"/>
  <c r="X31" i="69" s="1"/>
  <c r="Y31" i="69" s="1"/>
  <c r="D42" i="69"/>
  <c r="F42" i="69"/>
  <c r="G42" i="69" s="1"/>
  <c r="H42" i="69" s="1"/>
  <c r="I42" i="69" s="1"/>
  <c r="J42" i="69" s="1"/>
  <c r="K42" i="69" s="1"/>
  <c r="L42" i="69" s="1"/>
  <c r="M42" i="69" s="1"/>
  <c r="N42" i="69" s="1"/>
  <c r="O42" i="69" s="1"/>
  <c r="P42" i="69" s="1"/>
  <c r="Q42" i="69" s="1"/>
  <c r="R42" i="69" s="1"/>
  <c r="S42" i="69" s="1"/>
  <c r="T42" i="69" s="1"/>
  <c r="U42" i="69" s="1"/>
  <c r="V42" i="69" s="1"/>
  <c r="W42" i="69" s="1"/>
  <c r="X42" i="69" s="1"/>
  <c r="Y42" i="69" s="1"/>
  <c r="D134" i="49"/>
  <c r="E134" i="49" s="1"/>
  <c r="D132" i="49"/>
  <c r="E132" i="49" s="1"/>
  <c r="D133" i="49"/>
  <c r="E133" i="49" s="1"/>
  <c r="D43" i="49"/>
  <c r="R7" i="69"/>
  <c r="O7" i="69"/>
  <c r="H12" i="52"/>
  <c r="G27" i="52"/>
  <c r="L7" i="69"/>
  <c r="U7" i="69"/>
  <c r="G11" i="52"/>
  <c r="F110" i="49"/>
  <c r="X7" i="69"/>
  <c r="G110" i="49"/>
  <c r="I16" i="52"/>
  <c r="H28" i="52"/>
  <c r="H6" i="52"/>
  <c r="G25" i="52"/>
  <c r="J15" i="69"/>
  <c r="I25" i="69"/>
  <c r="D9" i="52"/>
  <c r="E9" i="52" s="1"/>
  <c r="F9" i="52" s="1"/>
  <c r="G9" i="52" s="1"/>
  <c r="H9" i="52" s="1"/>
  <c r="I9" i="52" s="1"/>
  <c r="J9" i="52" s="1"/>
  <c r="K9" i="52" s="1"/>
  <c r="L9" i="52" s="1"/>
  <c r="M9" i="52" s="1"/>
  <c r="N9" i="52" s="1"/>
  <c r="O9" i="52" s="1"/>
  <c r="P9" i="52" s="1"/>
  <c r="Q9" i="52" s="1"/>
  <c r="R9" i="52" s="1"/>
  <c r="C12" i="69"/>
  <c r="G33" i="49"/>
  <c r="F33" i="49"/>
  <c r="H18" i="52"/>
  <c r="G19" i="52"/>
  <c r="G29" i="52"/>
  <c r="G133" i="49"/>
  <c r="C30" i="69"/>
  <c r="D35" i="52"/>
  <c r="G131" i="49"/>
  <c r="I23" i="69"/>
  <c r="L47" i="31"/>
  <c r="D10" i="52"/>
  <c r="E10" i="52" s="1"/>
  <c r="F10" i="52" s="1"/>
  <c r="G10" i="52" s="1"/>
  <c r="H10" i="52" s="1"/>
  <c r="I10" i="52" s="1"/>
  <c r="J10" i="52" s="1"/>
  <c r="K10" i="52" s="1"/>
  <c r="L10" i="52" s="1"/>
  <c r="M10" i="52" s="1"/>
  <c r="N10" i="52" s="1"/>
  <c r="O10" i="52" s="1"/>
  <c r="P10" i="52" s="1"/>
  <c r="Q10" i="52" s="1"/>
  <c r="R10" i="52" s="1"/>
  <c r="S10" i="52" s="1"/>
  <c r="T10" i="52" s="1"/>
  <c r="U10" i="52" s="1"/>
  <c r="V10" i="52" s="1"/>
  <c r="W10" i="52" s="1"/>
  <c r="X10" i="52" s="1"/>
  <c r="Y10" i="52" s="1"/>
  <c r="Z10" i="52" s="1"/>
  <c r="AA10" i="52" s="1"/>
  <c r="AB10" i="52" s="1"/>
  <c r="AC10" i="52" s="1"/>
  <c r="AD10" i="52" s="1"/>
  <c r="AE10" i="52" s="1"/>
  <c r="AF10" i="52" s="1"/>
  <c r="AG10" i="52" s="1"/>
  <c r="AH10" i="52" s="1"/>
  <c r="AI10" i="52" s="1"/>
  <c r="AJ10" i="52" s="1"/>
  <c r="AK10" i="52" s="1"/>
  <c r="AL10" i="52" s="1"/>
  <c r="AM10" i="52" s="1"/>
  <c r="AN10" i="52" s="1"/>
  <c r="AO10" i="52" s="1"/>
  <c r="AP10" i="52" s="1"/>
  <c r="AQ10" i="52" s="1"/>
  <c r="C13" i="69"/>
  <c r="F13" i="69" s="1"/>
  <c r="G13" i="69" s="1"/>
  <c r="H13" i="69" s="1"/>
  <c r="I13" i="69" s="1"/>
  <c r="J13" i="69" s="1"/>
  <c r="K13" i="69" s="1"/>
  <c r="L13" i="69" s="1"/>
  <c r="M13" i="69" s="1"/>
  <c r="N13" i="69" s="1"/>
  <c r="O13" i="69" s="1"/>
  <c r="P13" i="69" s="1"/>
  <c r="Q13" i="69" s="1"/>
  <c r="R13" i="69" s="1"/>
  <c r="S13" i="69" s="1"/>
  <c r="T13" i="69" s="1"/>
  <c r="U13" i="69" s="1"/>
  <c r="V13" i="69" s="1"/>
  <c r="W13" i="69" s="1"/>
  <c r="X13" i="69" s="1"/>
  <c r="Y13" i="69" s="1"/>
  <c r="G34" i="49"/>
  <c r="F34" i="49"/>
  <c r="H9" i="69"/>
  <c r="G24" i="69"/>
  <c r="C11" i="69"/>
  <c r="D8" i="52"/>
  <c r="D50" i="49"/>
  <c r="G32" i="49"/>
  <c r="F32" i="49"/>
  <c r="D34" i="69"/>
  <c r="F34" i="69" s="1"/>
  <c r="G34" i="69" s="1"/>
  <c r="H34" i="69" s="1"/>
  <c r="I34" i="69" s="1"/>
  <c r="J34" i="69" s="1"/>
  <c r="K34" i="69" s="1"/>
  <c r="L34" i="69" s="1"/>
  <c r="M34" i="69" s="1"/>
  <c r="N34" i="69" s="1"/>
  <c r="O34" i="69" s="1"/>
  <c r="P34" i="69" s="1"/>
  <c r="Q34" i="69" s="1"/>
  <c r="R34" i="69" s="1"/>
  <c r="S34" i="69" s="1"/>
  <c r="T34" i="69" s="1"/>
  <c r="U34" i="69" s="1"/>
  <c r="V34" i="69" s="1"/>
  <c r="W34" i="69" s="1"/>
  <c r="X34" i="69" s="1"/>
  <c r="Y34" i="69" s="1"/>
  <c r="D18" i="69"/>
  <c r="F18" i="69" s="1"/>
  <c r="D13" i="69"/>
  <c r="D19" i="69"/>
  <c r="D33" i="69"/>
  <c r="F33" i="69" s="1"/>
  <c r="G33" i="69" s="1"/>
  <c r="H33" i="69" s="1"/>
  <c r="I33" i="69" s="1"/>
  <c r="J33" i="69" s="1"/>
  <c r="K33" i="69" s="1"/>
  <c r="L33" i="69" s="1"/>
  <c r="M33" i="69" s="1"/>
  <c r="N33" i="69" s="1"/>
  <c r="O33" i="69" s="1"/>
  <c r="P33" i="69" s="1"/>
  <c r="Q33" i="69" s="1"/>
  <c r="R33" i="69" s="1"/>
  <c r="S33" i="69" s="1"/>
  <c r="T33" i="69" s="1"/>
  <c r="U33" i="69" s="1"/>
  <c r="V33" i="69" s="1"/>
  <c r="W33" i="69" s="1"/>
  <c r="X33" i="69" s="1"/>
  <c r="Y33" i="69" s="1"/>
  <c r="D12" i="69"/>
  <c r="D32" i="69"/>
  <c r="F32" i="69" s="1"/>
  <c r="G32" i="69" s="1"/>
  <c r="H32" i="69" s="1"/>
  <c r="I32" i="69" s="1"/>
  <c r="J32" i="69" s="1"/>
  <c r="K32" i="69" s="1"/>
  <c r="L32" i="69" s="1"/>
  <c r="M32" i="69" s="1"/>
  <c r="N32" i="69" s="1"/>
  <c r="O32" i="69" s="1"/>
  <c r="P32" i="69" s="1"/>
  <c r="Q32" i="69" s="1"/>
  <c r="R32" i="69" s="1"/>
  <c r="S32" i="69" s="1"/>
  <c r="T32" i="69" s="1"/>
  <c r="U32" i="69" s="1"/>
  <c r="V32" i="69" s="1"/>
  <c r="W32" i="69" s="1"/>
  <c r="X32" i="69" s="1"/>
  <c r="Y32" i="69" s="1"/>
  <c r="D11" i="69"/>
  <c r="D15" i="69"/>
  <c r="D14" i="69"/>
  <c r="O19" i="69"/>
  <c r="G18" i="69" l="1"/>
  <c r="F20" i="69"/>
  <c r="F26" i="69"/>
  <c r="F27" i="69" s="1"/>
  <c r="D13" i="52"/>
  <c r="D21" i="52" s="1"/>
  <c r="D24" i="52"/>
  <c r="I12" i="52"/>
  <c r="J12" i="52" s="1"/>
  <c r="H27" i="52"/>
  <c r="S9" i="52"/>
  <c r="T9" i="52" s="1"/>
  <c r="U9" i="52" s="1"/>
  <c r="V9" i="52" s="1"/>
  <c r="W9" i="52" s="1"/>
  <c r="X9" i="52" s="1"/>
  <c r="Y9" i="52" s="1"/>
  <c r="Y7" i="69"/>
  <c r="F30" i="69"/>
  <c r="G30" i="69" s="1"/>
  <c r="H11" i="52"/>
  <c r="F12" i="69"/>
  <c r="G12" i="69" s="1"/>
  <c r="H12" i="69" s="1"/>
  <c r="I12" i="69" s="1"/>
  <c r="J12" i="69" s="1"/>
  <c r="K12" i="69" s="1"/>
  <c r="L12" i="69" s="1"/>
  <c r="M12" i="69" s="1"/>
  <c r="N12" i="69" s="1"/>
  <c r="O12" i="69" s="1"/>
  <c r="P12" i="69" s="1"/>
  <c r="Q12" i="69" s="1"/>
  <c r="R12" i="69" s="1"/>
  <c r="S12" i="69" s="1"/>
  <c r="T12" i="69" s="1"/>
  <c r="U12" i="69" s="1"/>
  <c r="V12" i="69" s="1"/>
  <c r="W12" i="69" s="1"/>
  <c r="X12" i="69" s="1"/>
  <c r="Y12" i="69" s="1"/>
  <c r="F11" i="69"/>
  <c r="G11" i="69" s="1"/>
  <c r="G43" i="49"/>
  <c r="F43" i="49"/>
  <c r="I6" i="52"/>
  <c r="H25" i="52"/>
  <c r="J16" i="52"/>
  <c r="I28" i="52"/>
  <c r="F50" i="49"/>
  <c r="G50" i="49"/>
  <c r="D42" i="52"/>
  <c r="E35" i="52"/>
  <c r="J23" i="69"/>
  <c r="I18" i="52"/>
  <c r="H29" i="52"/>
  <c r="H19" i="52"/>
  <c r="K15" i="69"/>
  <c r="J25" i="69"/>
  <c r="D51" i="49"/>
  <c r="D120" i="49" s="1"/>
  <c r="D129" i="49" s="1"/>
  <c r="H24" i="69"/>
  <c r="I9" i="69"/>
  <c r="E8" i="52"/>
  <c r="D26" i="52"/>
  <c r="P19" i="69"/>
  <c r="H18" i="69" l="1"/>
  <c r="G20" i="69"/>
  <c r="G26" i="69"/>
  <c r="G27" i="69" s="1"/>
  <c r="I27" i="52"/>
  <c r="F35" i="69"/>
  <c r="Z9" i="52"/>
  <c r="Z26" i="52" s="1"/>
  <c r="Y26" i="52"/>
  <c r="I11" i="52"/>
  <c r="D30" i="52"/>
  <c r="F16" i="69"/>
  <c r="F21" i="69" s="1"/>
  <c r="F28" i="69" s="1"/>
  <c r="F5" i="52"/>
  <c r="E24" i="52"/>
  <c r="F51" i="49"/>
  <c r="F120" i="49" s="1"/>
  <c r="F129" i="49" s="1"/>
  <c r="G51" i="49"/>
  <c r="G120" i="49" s="1"/>
  <c r="G129" i="49" s="1"/>
  <c r="K16" i="52"/>
  <c r="J28" i="52"/>
  <c r="J6" i="52"/>
  <c r="I25" i="52"/>
  <c r="L15" i="69"/>
  <c r="K25" i="69"/>
  <c r="H11" i="69"/>
  <c r="G16" i="69"/>
  <c r="G21" i="69" s="1"/>
  <c r="I24" i="69"/>
  <c r="J9" i="69"/>
  <c r="F8" i="52"/>
  <c r="E26" i="52"/>
  <c r="E13" i="52"/>
  <c r="E21" i="52" s="1"/>
  <c r="J18" i="52"/>
  <c r="I29" i="52"/>
  <c r="I19" i="52"/>
  <c r="G35" i="69"/>
  <c r="H30" i="69"/>
  <c r="E42" i="52"/>
  <c r="F35" i="52"/>
  <c r="K23" i="69"/>
  <c r="Q19" i="69"/>
  <c r="K12" i="52"/>
  <c r="J27" i="52"/>
  <c r="F36" i="69" l="1"/>
  <c r="F37" i="69" s="1"/>
  <c r="F46" i="69" s="1"/>
  <c r="G28" i="69"/>
  <c r="G36" i="69" s="1"/>
  <c r="I18" i="69"/>
  <c r="H20" i="69"/>
  <c r="H26" i="69"/>
  <c r="H27" i="69" s="1"/>
  <c r="D32" i="52"/>
  <c r="D44" i="52" s="1"/>
  <c r="D53" i="52" s="1"/>
  <c r="AA9" i="52"/>
  <c r="AB9" i="52" s="1"/>
  <c r="J11" i="52"/>
  <c r="E30" i="52"/>
  <c r="E32" i="52" s="1"/>
  <c r="E44" i="52" s="1"/>
  <c r="E54" i="52" s="1"/>
  <c r="F24" i="52"/>
  <c r="G5" i="52"/>
  <c r="K6" i="52"/>
  <c r="J25" i="52"/>
  <c r="L16" i="52"/>
  <c r="K28" i="52"/>
  <c r="F26" i="52"/>
  <c r="G8" i="52"/>
  <c r="F13" i="52"/>
  <c r="F21" i="52" s="1"/>
  <c r="L12" i="52"/>
  <c r="K27" i="52"/>
  <c r="K18" i="52"/>
  <c r="J29" i="52"/>
  <c r="J19" i="52"/>
  <c r="R19" i="69"/>
  <c r="G35" i="52"/>
  <c r="F42" i="52"/>
  <c r="K9" i="69"/>
  <c r="J24" i="69"/>
  <c r="I11" i="69"/>
  <c r="H16" i="69"/>
  <c r="L23" i="69"/>
  <c r="M15" i="69"/>
  <c r="L25" i="69"/>
  <c r="I30" i="69"/>
  <c r="H35" i="69"/>
  <c r="F39" i="69" l="1"/>
  <c r="J18" i="69"/>
  <c r="I26" i="69"/>
  <c r="I27" i="69" s="1"/>
  <c r="I20" i="69"/>
  <c r="H21" i="69"/>
  <c r="H28" i="69" s="1"/>
  <c r="H36" i="69" s="1"/>
  <c r="D54" i="52"/>
  <c r="AA26" i="52"/>
  <c r="D56" i="52"/>
  <c r="G37" i="69"/>
  <c r="G46" i="69" s="1"/>
  <c r="D57" i="52"/>
  <c r="K11" i="52"/>
  <c r="H5" i="52"/>
  <c r="G24" i="52"/>
  <c r="F30" i="52"/>
  <c r="F32" i="52" s="1"/>
  <c r="F44" i="52" s="1"/>
  <c r="F54" i="52" s="1"/>
  <c r="E53" i="52"/>
  <c r="E56" i="52"/>
  <c r="M16" i="52"/>
  <c r="L28" i="52"/>
  <c r="L6" i="52"/>
  <c r="K25" i="52"/>
  <c r="M23" i="69"/>
  <c r="K24" i="69"/>
  <c r="L9" i="69"/>
  <c r="N15" i="69"/>
  <c r="M25" i="69"/>
  <c r="H35" i="52"/>
  <c r="G42" i="52"/>
  <c r="M12" i="52"/>
  <c r="L27" i="52"/>
  <c r="L18" i="52"/>
  <c r="K29" i="52"/>
  <c r="K19" i="52"/>
  <c r="J11" i="69"/>
  <c r="I16" i="69"/>
  <c r="S19" i="69"/>
  <c r="J30" i="69"/>
  <c r="I35" i="69"/>
  <c r="G26" i="52"/>
  <c r="H8" i="52"/>
  <c r="G13" i="52"/>
  <c r="G21" i="52" s="1"/>
  <c r="AC9" i="52"/>
  <c r="AB26" i="52"/>
  <c r="I21" i="69" l="1"/>
  <c r="I28" i="69" s="1"/>
  <c r="I36" i="69" s="1"/>
  <c r="J20" i="69"/>
  <c r="K18" i="69"/>
  <c r="J26" i="69"/>
  <c r="J27" i="69" s="1"/>
  <c r="F41" i="69"/>
  <c r="H37" i="69"/>
  <c r="H46" i="69" s="1"/>
  <c r="E57" i="52"/>
  <c r="G30" i="52"/>
  <c r="G32" i="52" s="1"/>
  <c r="G44" i="52" s="1"/>
  <c r="G54" i="52" s="1"/>
  <c r="L11" i="52"/>
  <c r="I5" i="52"/>
  <c r="H24" i="52"/>
  <c r="F53" i="52"/>
  <c r="F56" i="52"/>
  <c r="G39" i="69"/>
  <c r="L25" i="52"/>
  <c r="M6" i="52"/>
  <c r="N16" i="52"/>
  <c r="M28" i="52"/>
  <c r="AD9" i="52"/>
  <c r="AC26" i="52"/>
  <c r="L24" i="69"/>
  <c r="M9" i="69"/>
  <c r="N12" i="52"/>
  <c r="M27" i="52"/>
  <c r="I35" i="52"/>
  <c r="H42" i="52"/>
  <c r="N23" i="69"/>
  <c r="T19" i="69"/>
  <c r="J35" i="69"/>
  <c r="K30" i="69"/>
  <c r="O15" i="69"/>
  <c r="N25" i="69"/>
  <c r="H26" i="52"/>
  <c r="I8" i="52"/>
  <c r="H13" i="52"/>
  <c r="H21" i="52" s="1"/>
  <c r="K11" i="69"/>
  <c r="J16" i="69"/>
  <c r="M18" i="52"/>
  <c r="L29" i="52"/>
  <c r="L19" i="52"/>
  <c r="L18" i="69" l="1"/>
  <c r="K20" i="69"/>
  <c r="K26" i="69"/>
  <c r="K27" i="69" s="1"/>
  <c r="J21" i="69"/>
  <c r="J28" i="69" s="1"/>
  <c r="J36" i="69" s="1"/>
  <c r="G41" i="69"/>
  <c r="F43" i="69"/>
  <c r="F47" i="69" s="1"/>
  <c r="F48" i="69" s="1"/>
  <c r="I37" i="69"/>
  <c r="I46" i="69" s="1"/>
  <c r="F57" i="52"/>
  <c r="M11" i="52"/>
  <c r="H30" i="52"/>
  <c r="H32" i="52" s="1"/>
  <c r="H44" i="52" s="1"/>
  <c r="H54" i="52" s="1"/>
  <c r="J5" i="52"/>
  <c r="I24" i="52"/>
  <c r="G53" i="52"/>
  <c r="G56" i="52"/>
  <c r="H39" i="69"/>
  <c r="N28" i="52"/>
  <c r="O16" i="52"/>
  <c r="N6" i="52"/>
  <c r="M25" i="52"/>
  <c r="I42" i="52"/>
  <c r="J35" i="52"/>
  <c r="N18" i="52"/>
  <c r="M29" i="52"/>
  <c r="M19" i="52"/>
  <c r="U19" i="69"/>
  <c r="O12" i="52"/>
  <c r="N27" i="52"/>
  <c r="N9" i="69"/>
  <c r="M24" i="69"/>
  <c r="L11" i="69"/>
  <c r="K16" i="69"/>
  <c r="P15" i="69"/>
  <c r="O25" i="69"/>
  <c r="K35" i="69"/>
  <c r="L30" i="69"/>
  <c r="AD26" i="52"/>
  <c r="AE9" i="52"/>
  <c r="J8" i="52"/>
  <c r="I26" i="52"/>
  <c r="I13" i="52"/>
  <c r="I21" i="52" s="1"/>
  <c r="O23" i="69"/>
  <c r="F49" i="69" l="1"/>
  <c r="K21" i="69"/>
  <c r="K28" i="69" s="1"/>
  <c r="K36" i="69" s="1"/>
  <c r="M18" i="69"/>
  <c r="L20" i="69"/>
  <c r="L26" i="69"/>
  <c r="L27" i="69" s="1"/>
  <c r="F44" i="69"/>
  <c r="G43" i="69"/>
  <c r="G47" i="69" s="1"/>
  <c r="G48" i="69" s="1"/>
  <c r="H41" i="69"/>
  <c r="J37" i="69"/>
  <c r="J46" i="69" s="1"/>
  <c r="G57" i="52"/>
  <c r="N11" i="52"/>
  <c r="I39" i="69"/>
  <c r="I30" i="52"/>
  <c r="I32" i="52" s="1"/>
  <c r="I44" i="52" s="1"/>
  <c r="I54" i="52" s="1"/>
  <c r="K5" i="52"/>
  <c r="J24" i="52"/>
  <c r="H53" i="52"/>
  <c r="H56" i="52"/>
  <c r="N25" i="52"/>
  <c r="O6" i="52"/>
  <c r="O28" i="52"/>
  <c r="P16" i="52"/>
  <c r="P12" i="52"/>
  <c r="O27" i="52"/>
  <c r="K35" i="52"/>
  <c r="J42" i="52"/>
  <c r="Q15" i="69"/>
  <c r="P25" i="69"/>
  <c r="K8" i="52"/>
  <c r="J26" i="52"/>
  <c r="J13" i="52"/>
  <c r="J21" i="52" s="1"/>
  <c r="M11" i="69"/>
  <c r="L16" i="69"/>
  <c r="O9" i="69"/>
  <c r="N24" i="69"/>
  <c r="V19" i="69"/>
  <c r="O18" i="52"/>
  <c r="N29" i="52"/>
  <c r="N19" i="52"/>
  <c r="L35" i="69"/>
  <c r="M30" i="69"/>
  <c r="P23" i="69"/>
  <c r="AE26" i="52"/>
  <c r="AF9" i="52"/>
  <c r="L21" i="69" l="1"/>
  <c r="L28" i="69" s="1"/>
  <c r="L36" i="69" s="1"/>
  <c r="N18" i="69"/>
  <c r="M26" i="69"/>
  <c r="M27" i="69" s="1"/>
  <c r="M20" i="69"/>
  <c r="G44" i="69"/>
  <c r="H43" i="69"/>
  <c r="H47" i="69" s="1"/>
  <c r="I41" i="69"/>
  <c r="K37" i="69"/>
  <c r="K46" i="69" s="1"/>
  <c r="H57" i="52"/>
  <c r="O11" i="52"/>
  <c r="J39" i="69"/>
  <c r="J30" i="52"/>
  <c r="J32" i="52" s="1"/>
  <c r="J44" i="52" s="1"/>
  <c r="J54" i="52" s="1"/>
  <c r="L5" i="52"/>
  <c r="K24" i="52"/>
  <c r="I53" i="52"/>
  <c r="I56" i="52"/>
  <c r="O25" i="52"/>
  <c r="P6" i="52"/>
  <c r="Q16" i="52"/>
  <c r="P28" i="52"/>
  <c r="L8" i="52"/>
  <c r="K26" i="52"/>
  <c r="K13" i="52"/>
  <c r="K21" i="52" s="1"/>
  <c r="R15" i="69"/>
  <c r="Q25" i="69"/>
  <c r="K42" i="52"/>
  <c r="L35" i="52"/>
  <c r="W19" i="69"/>
  <c r="O24" i="69"/>
  <c r="P9" i="69"/>
  <c r="P27" i="52"/>
  <c r="Q12" i="52"/>
  <c r="AF26" i="52"/>
  <c r="AG9" i="52"/>
  <c r="M35" i="69"/>
  <c r="N30" i="69"/>
  <c r="Q23" i="69"/>
  <c r="P18" i="52"/>
  <c r="O29" i="52"/>
  <c r="O19" i="52"/>
  <c r="N11" i="69"/>
  <c r="M16" i="69"/>
  <c r="M21" i="69" l="1"/>
  <c r="M28" i="69" s="1"/>
  <c r="M36" i="69" s="1"/>
  <c r="O18" i="69"/>
  <c r="N20" i="69"/>
  <c r="N26" i="69"/>
  <c r="N27" i="69" s="1"/>
  <c r="J41" i="69"/>
  <c r="I43" i="69"/>
  <c r="I47" i="69" s="1"/>
  <c r="H44" i="69"/>
  <c r="L37" i="69"/>
  <c r="L46" i="69" s="1"/>
  <c r="I57" i="52"/>
  <c r="P11" i="52"/>
  <c r="K30" i="52"/>
  <c r="K32" i="52" s="1"/>
  <c r="K44" i="52" s="1"/>
  <c r="K54" i="52" s="1"/>
  <c r="L24" i="52"/>
  <c r="M5" i="52"/>
  <c r="K39" i="69"/>
  <c r="J53" i="52"/>
  <c r="J56" i="52"/>
  <c r="Q6" i="52"/>
  <c r="P25" i="52"/>
  <c r="Q28" i="52"/>
  <c r="R16" i="52"/>
  <c r="R23" i="69"/>
  <c r="N35" i="69"/>
  <c r="O30" i="69"/>
  <c r="M8" i="52"/>
  <c r="L26" i="52"/>
  <c r="L13" i="52"/>
  <c r="L21" i="52" s="1"/>
  <c r="S15" i="69"/>
  <c r="R25" i="69"/>
  <c r="P24" i="69"/>
  <c r="Q9" i="69"/>
  <c r="O11" i="69"/>
  <c r="N16" i="69"/>
  <c r="AH9" i="52"/>
  <c r="AG26" i="52"/>
  <c r="X19" i="69"/>
  <c r="L42" i="52"/>
  <c r="M35" i="52"/>
  <c r="P29" i="52"/>
  <c r="Q18" i="52"/>
  <c r="P19" i="52"/>
  <c r="R12" i="52"/>
  <c r="Q27" i="52"/>
  <c r="N21" i="69" l="1"/>
  <c r="N28" i="69" s="1"/>
  <c r="N36" i="69" s="1"/>
  <c r="P18" i="69"/>
  <c r="O20" i="69"/>
  <c r="O26" i="69"/>
  <c r="O27" i="69" s="1"/>
  <c r="I44" i="69"/>
  <c r="K41" i="69"/>
  <c r="J43" i="69"/>
  <c r="J47" i="69" s="1"/>
  <c r="M37" i="69"/>
  <c r="M46" i="69" s="1"/>
  <c r="J57" i="52"/>
  <c r="L30" i="52"/>
  <c r="L32" i="52" s="1"/>
  <c r="L44" i="52" s="1"/>
  <c r="L54" i="52" s="1"/>
  <c r="Q11" i="52"/>
  <c r="N5" i="52"/>
  <c r="M24" i="52"/>
  <c r="L39" i="69"/>
  <c r="K53" i="52"/>
  <c r="K56" i="52"/>
  <c r="R28" i="52"/>
  <c r="S16" i="52"/>
  <c r="R6" i="52"/>
  <c r="Q25" i="52"/>
  <c r="T15" i="69"/>
  <c r="S25" i="69"/>
  <c r="R18" i="52"/>
  <c r="Q29" i="52"/>
  <c r="Q19" i="52"/>
  <c r="R9" i="69"/>
  <c r="Q24" i="69"/>
  <c r="P30" i="69"/>
  <c r="O35" i="69"/>
  <c r="S12" i="52"/>
  <c r="R27" i="52"/>
  <c r="P11" i="69"/>
  <c r="O16" i="69"/>
  <c r="N8" i="52"/>
  <c r="M26" i="52"/>
  <c r="M13" i="52"/>
  <c r="M21" i="52" s="1"/>
  <c r="S23" i="69"/>
  <c r="Y19" i="69"/>
  <c r="N35" i="52"/>
  <c r="M42" i="52"/>
  <c r="AH26" i="52"/>
  <c r="AI9" i="52"/>
  <c r="O21" i="69" l="1"/>
  <c r="O28" i="69" s="1"/>
  <c r="O36" i="69" s="1"/>
  <c r="Q18" i="69"/>
  <c r="P20" i="69"/>
  <c r="P26" i="69"/>
  <c r="P27" i="69" s="1"/>
  <c r="J44" i="69"/>
  <c r="L41" i="69"/>
  <c r="K43" i="69"/>
  <c r="K47" i="69" s="1"/>
  <c r="N37" i="69"/>
  <c r="N46" i="69" s="1"/>
  <c r="K57" i="52"/>
  <c r="M30" i="52"/>
  <c r="M32" i="52" s="1"/>
  <c r="M44" i="52" s="1"/>
  <c r="M54" i="52" s="1"/>
  <c r="R11" i="52"/>
  <c r="M39" i="69"/>
  <c r="O5" i="52"/>
  <c r="N24" i="52"/>
  <c r="L53" i="52"/>
  <c r="L56" i="52"/>
  <c r="R25" i="52"/>
  <c r="S6" i="52"/>
  <c r="T16" i="52"/>
  <c r="S28" i="52"/>
  <c r="U15" i="69"/>
  <c r="T25" i="69"/>
  <c r="N42" i="52"/>
  <c r="O35" i="52"/>
  <c r="O8" i="52"/>
  <c r="N26" i="52"/>
  <c r="N13" i="52"/>
  <c r="N21" i="52" s="1"/>
  <c r="T23" i="69"/>
  <c r="S27" i="52"/>
  <c r="T12" i="52"/>
  <c r="S18" i="52"/>
  <c r="R29" i="52"/>
  <c r="R19" i="52"/>
  <c r="Q11" i="69"/>
  <c r="P16" i="69"/>
  <c r="P21" i="69" s="1"/>
  <c r="Q30" i="69"/>
  <c r="P35" i="69"/>
  <c r="S9" i="69"/>
  <c r="R24" i="69"/>
  <c r="AI26" i="52"/>
  <c r="AJ9" i="52"/>
  <c r="P28" i="69" l="1"/>
  <c r="P36" i="69" s="1"/>
  <c r="R18" i="69"/>
  <c r="Q26" i="69"/>
  <c r="Q27" i="69" s="1"/>
  <c r="Q20" i="69"/>
  <c r="K44" i="69"/>
  <c r="L43" i="69"/>
  <c r="L47" i="69" s="1"/>
  <c r="M41" i="69"/>
  <c r="O37" i="69"/>
  <c r="O46" i="69" s="1"/>
  <c r="S11" i="52"/>
  <c r="P5" i="52"/>
  <c r="O24" i="52"/>
  <c r="N30" i="52"/>
  <c r="N32" i="52" s="1"/>
  <c r="N44" i="52" s="1"/>
  <c r="N54" i="52" s="1"/>
  <c r="M53" i="52"/>
  <c r="M56" i="52"/>
  <c r="L57" i="52"/>
  <c r="N39" i="69"/>
  <c r="N41" i="69" s="1"/>
  <c r="U16" i="52"/>
  <c r="T28" i="52"/>
  <c r="T6" i="52"/>
  <c r="S25" i="52"/>
  <c r="V15" i="69"/>
  <c r="U25" i="69"/>
  <c r="Q35" i="69"/>
  <c r="R30" i="69"/>
  <c r="U23" i="69"/>
  <c r="R11" i="69"/>
  <c r="Q16" i="69"/>
  <c r="S29" i="52"/>
  <c r="T18" i="52"/>
  <c r="S19" i="52"/>
  <c r="O42" i="52"/>
  <c r="P35" i="52"/>
  <c r="AK9" i="52"/>
  <c r="AJ26" i="52"/>
  <c r="P8" i="52"/>
  <c r="O26" i="52"/>
  <c r="O13" i="52"/>
  <c r="O21" i="52" s="1"/>
  <c r="T9" i="69"/>
  <c r="S24" i="69"/>
  <c r="U12" i="52"/>
  <c r="T27" i="52"/>
  <c r="Q21" i="69" l="1"/>
  <c r="Q28" i="69" s="1"/>
  <c r="Q36" i="69" s="1"/>
  <c r="S18" i="69"/>
  <c r="R20" i="69"/>
  <c r="R26" i="69"/>
  <c r="R27" i="69" s="1"/>
  <c r="L44" i="69"/>
  <c r="N43" i="69"/>
  <c r="N44" i="69" s="1"/>
  <c r="M43" i="69"/>
  <c r="M47" i="69" s="1"/>
  <c r="O39" i="69"/>
  <c r="O41" i="69" s="1"/>
  <c r="P37" i="69"/>
  <c r="P46" i="69" s="1"/>
  <c r="M57" i="52"/>
  <c r="T11" i="52"/>
  <c r="O30" i="52"/>
  <c r="O32" i="52" s="1"/>
  <c r="O44" i="52" s="1"/>
  <c r="O54" i="52" s="1"/>
  <c r="P24" i="52"/>
  <c r="Q5" i="52"/>
  <c r="N53" i="52"/>
  <c r="N56" i="52"/>
  <c r="U6" i="52"/>
  <c r="T25" i="52"/>
  <c r="V16" i="52"/>
  <c r="U28" i="52"/>
  <c r="V23" i="69"/>
  <c r="P26" i="52"/>
  <c r="Q8" i="52"/>
  <c r="P13" i="52"/>
  <c r="P21" i="52" s="1"/>
  <c r="U18" i="52"/>
  <c r="T29" i="52"/>
  <c r="T19" i="52"/>
  <c r="S30" i="69"/>
  <c r="R35" i="69"/>
  <c r="W15" i="69"/>
  <c r="V25" i="69"/>
  <c r="U27" i="52"/>
  <c r="V12" i="52"/>
  <c r="AL9" i="52"/>
  <c r="AK26" i="52"/>
  <c r="S11" i="69"/>
  <c r="R16" i="69"/>
  <c r="R21" i="69" s="1"/>
  <c r="R28" i="69" s="1"/>
  <c r="Q35" i="52"/>
  <c r="P42" i="52"/>
  <c r="U9" i="69"/>
  <c r="T24" i="69"/>
  <c r="T18" i="69" l="1"/>
  <c r="S20" i="69"/>
  <c r="S26" i="69"/>
  <c r="S27" i="69" s="1"/>
  <c r="N47" i="69"/>
  <c r="M44" i="69"/>
  <c r="O43" i="69"/>
  <c r="O47" i="69" s="1"/>
  <c r="Q37" i="69"/>
  <c r="Q46" i="69" s="1"/>
  <c r="N57" i="52"/>
  <c r="U11" i="52"/>
  <c r="P30" i="52"/>
  <c r="P32" i="52" s="1"/>
  <c r="P44" i="52" s="1"/>
  <c r="P54" i="52" s="1"/>
  <c r="P39" i="69"/>
  <c r="R5" i="52"/>
  <c r="Q24" i="52"/>
  <c r="O53" i="52"/>
  <c r="O56" i="52"/>
  <c r="W16" i="52"/>
  <c r="V28" i="52"/>
  <c r="V6" i="52"/>
  <c r="U25" i="52"/>
  <c r="T11" i="69"/>
  <c r="S16" i="69"/>
  <c r="X15" i="69"/>
  <c r="W25" i="69"/>
  <c r="R8" i="52"/>
  <c r="Q26" i="52"/>
  <c r="Q13" i="52"/>
  <c r="Q21" i="52" s="1"/>
  <c r="V9" i="69"/>
  <c r="U24" i="69"/>
  <c r="Q42" i="52"/>
  <c r="R35" i="52"/>
  <c r="R36" i="69"/>
  <c r="AL26" i="52"/>
  <c r="AM9" i="52"/>
  <c r="T30" i="69"/>
  <c r="S35" i="69"/>
  <c r="W23" i="69"/>
  <c r="W12" i="52"/>
  <c r="V27" i="52"/>
  <c r="U29" i="52"/>
  <c r="V18" i="52"/>
  <c r="U19" i="52"/>
  <c r="S21" i="69" l="1"/>
  <c r="S28" i="69" s="1"/>
  <c r="S36" i="69" s="1"/>
  <c r="U18" i="69"/>
  <c r="T26" i="69"/>
  <c r="T27" i="69" s="1"/>
  <c r="T20" i="69"/>
  <c r="P41" i="69"/>
  <c r="O44" i="69"/>
  <c r="R37" i="69"/>
  <c r="R46" i="69" s="1"/>
  <c r="O57" i="52"/>
  <c r="V11" i="52"/>
  <c r="Q39" i="69"/>
  <c r="S5" i="52"/>
  <c r="R24" i="52"/>
  <c r="Q30" i="52"/>
  <c r="Q32" i="52" s="1"/>
  <c r="Q44" i="52" s="1"/>
  <c r="Q54" i="52" s="1"/>
  <c r="P53" i="52"/>
  <c r="P56" i="52"/>
  <c r="W6" i="52"/>
  <c r="V25" i="52"/>
  <c r="W28" i="52"/>
  <c r="X16" i="52"/>
  <c r="AN9" i="52"/>
  <c r="AM26" i="52"/>
  <c r="W9" i="69"/>
  <c r="V24" i="69"/>
  <c r="T35" i="69"/>
  <c r="U30" i="69"/>
  <c r="Y15" i="69"/>
  <c r="Y25" i="69" s="1"/>
  <c r="X25" i="69"/>
  <c r="X12" i="52"/>
  <c r="W27" i="52"/>
  <c r="W18" i="52"/>
  <c r="V29" i="52"/>
  <c r="V19" i="52"/>
  <c r="X23" i="69"/>
  <c r="R42" i="52"/>
  <c r="S35" i="52"/>
  <c r="S8" i="52"/>
  <c r="R26" i="52"/>
  <c r="R13" i="52"/>
  <c r="R21" i="52" s="1"/>
  <c r="U11" i="69"/>
  <c r="T16" i="69"/>
  <c r="V18" i="69" l="1"/>
  <c r="U20" i="69"/>
  <c r="U26" i="69"/>
  <c r="U27" i="69" s="1"/>
  <c r="T21" i="69"/>
  <c r="T28" i="69" s="1"/>
  <c r="T36" i="69" s="1"/>
  <c r="Q41" i="69"/>
  <c r="P43" i="69"/>
  <c r="P47" i="69" s="1"/>
  <c r="S37" i="69"/>
  <c r="S46" i="69" s="1"/>
  <c r="P57" i="52"/>
  <c r="W11" i="52"/>
  <c r="R30" i="52"/>
  <c r="R32" i="52" s="1"/>
  <c r="R44" i="52" s="1"/>
  <c r="R54" i="52" s="1"/>
  <c r="R39" i="69"/>
  <c r="S24" i="52"/>
  <c r="T5" i="52"/>
  <c r="Q53" i="52"/>
  <c r="Q56" i="52"/>
  <c r="Y16" i="52"/>
  <c r="X28" i="52"/>
  <c r="W25" i="52"/>
  <c r="X6" i="52"/>
  <c r="T8" i="52"/>
  <c r="S26" i="52"/>
  <c r="S13" i="52"/>
  <c r="S21" i="52" s="1"/>
  <c r="S42" i="52"/>
  <c r="T35" i="52"/>
  <c r="V30" i="69"/>
  <c r="U35" i="69"/>
  <c r="X18" i="52"/>
  <c r="W29" i="52"/>
  <c r="W19" i="52"/>
  <c r="W24" i="69"/>
  <c r="X9" i="69"/>
  <c r="V11" i="69"/>
  <c r="U16" i="69"/>
  <c r="Y23" i="69"/>
  <c r="Y12" i="52"/>
  <c r="X27" i="52"/>
  <c r="AO9" i="52"/>
  <c r="AN26" i="52"/>
  <c r="U21" i="69" l="1"/>
  <c r="U28" i="69" s="1"/>
  <c r="U36" i="69" s="1"/>
  <c r="W18" i="69"/>
  <c r="V26" i="69"/>
  <c r="V27" i="69" s="1"/>
  <c r="V20" i="69"/>
  <c r="P44" i="69"/>
  <c r="Q43" i="69"/>
  <c r="Q47" i="69" s="1"/>
  <c r="R41" i="69"/>
  <c r="T37" i="69"/>
  <c r="T46" i="69" s="1"/>
  <c r="X11" i="52"/>
  <c r="S30" i="52"/>
  <c r="S32" i="52" s="1"/>
  <c r="S44" i="52" s="1"/>
  <c r="S54" i="52" s="1"/>
  <c r="U5" i="52"/>
  <c r="T24" i="52"/>
  <c r="R53" i="52"/>
  <c r="R56" i="52"/>
  <c r="S39" i="69"/>
  <c r="S41" i="69" s="1"/>
  <c r="Q57" i="52"/>
  <c r="X25" i="52"/>
  <c r="Y6" i="52"/>
  <c r="Z16" i="52"/>
  <c r="Y28" i="52"/>
  <c r="AP9" i="52"/>
  <c r="AO26" i="52"/>
  <c r="Y9" i="69"/>
  <c r="X24" i="69"/>
  <c r="T26" i="52"/>
  <c r="U8" i="52"/>
  <c r="T13" i="52"/>
  <c r="T21" i="52" s="1"/>
  <c r="X29" i="52"/>
  <c r="Y18" i="52"/>
  <c r="X19" i="52"/>
  <c r="T42" i="52"/>
  <c r="U35" i="52"/>
  <c r="Y27" i="52"/>
  <c r="Z12" i="52"/>
  <c r="W30" i="69"/>
  <c r="V35" i="69"/>
  <c r="W11" i="69"/>
  <c r="V16" i="69"/>
  <c r="V21" i="69" s="1"/>
  <c r="V28" i="69" s="1"/>
  <c r="X18" i="69" l="1"/>
  <c r="W20" i="69"/>
  <c r="W26" i="69"/>
  <c r="W27" i="69" s="1"/>
  <c r="T30" i="52"/>
  <c r="T32" i="52" s="1"/>
  <c r="T44" i="52" s="1"/>
  <c r="T54" i="52" s="1"/>
  <c r="Q44" i="69"/>
  <c r="R43" i="69"/>
  <c r="R47" i="69" s="1"/>
  <c r="S43" i="69"/>
  <c r="S44" i="69" s="1"/>
  <c r="U37" i="69"/>
  <c r="U46" i="69" s="1"/>
  <c r="R57" i="52"/>
  <c r="Y11" i="52"/>
  <c r="Z11" i="52" s="1"/>
  <c r="AA11" i="52" s="1"/>
  <c r="AB11" i="52" s="1"/>
  <c r="AC11" i="52" s="1"/>
  <c r="AD11" i="52" s="1"/>
  <c r="AE11" i="52" s="1"/>
  <c r="AF11" i="52" s="1"/>
  <c r="AG11" i="52" s="1"/>
  <c r="AH11" i="52" s="1"/>
  <c r="AI11" i="52" s="1"/>
  <c r="AJ11" i="52" s="1"/>
  <c r="AK11" i="52" s="1"/>
  <c r="AL11" i="52" s="1"/>
  <c r="AM11" i="52" s="1"/>
  <c r="AN11" i="52" s="1"/>
  <c r="AO11" i="52" s="1"/>
  <c r="AP11" i="52" s="1"/>
  <c r="AQ11" i="52" s="1"/>
  <c r="V5" i="52"/>
  <c r="U24" i="52"/>
  <c r="T39" i="69"/>
  <c r="S53" i="52"/>
  <c r="S56" i="52"/>
  <c r="Z28" i="52"/>
  <c r="AA16" i="52"/>
  <c r="Z6" i="52"/>
  <c r="Y25" i="52"/>
  <c r="V8" i="52"/>
  <c r="U26" i="52"/>
  <c r="U13" i="52"/>
  <c r="U21" i="52" s="1"/>
  <c r="AP26" i="52"/>
  <c r="AQ9" i="52"/>
  <c r="AQ26" i="52" s="1"/>
  <c r="U42" i="52"/>
  <c r="V35" i="52"/>
  <c r="V36" i="69"/>
  <c r="W35" i="69"/>
  <c r="X30" i="69"/>
  <c r="AA12" i="52"/>
  <c r="Z27" i="52"/>
  <c r="Y29" i="52"/>
  <c r="Z18" i="52"/>
  <c r="Y19" i="52"/>
  <c r="X11" i="69"/>
  <c r="W16" i="69"/>
  <c r="W21" i="69" s="1"/>
  <c r="W28" i="69" s="1"/>
  <c r="Y24" i="69"/>
  <c r="Y18" i="69" l="1"/>
  <c r="X20" i="69"/>
  <c r="X26" i="69"/>
  <c r="X27" i="69" s="1"/>
  <c r="S47" i="69"/>
  <c r="T41" i="69"/>
  <c r="R44" i="69"/>
  <c r="V37" i="69"/>
  <c r="V46" i="69" s="1"/>
  <c r="S57" i="52"/>
  <c r="U30" i="52"/>
  <c r="U32" i="52" s="1"/>
  <c r="U44" i="52" s="1"/>
  <c r="U54" i="52" s="1"/>
  <c r="V24" i="52"/>
  <c r="W5" i="52"/>
  <c r="T53" i="52"/>
  <c r="T56" i="52"/>
  <c r="U39" i="69"/>
  <c r="AA6" i="52"/>
  <c r="Z25" i="52"/>
  <c r="AB16" i="52"/>
  <c r="AA28" i="52"/>
  <c r="Z29" i="52"/>
  <c r="AA18" i="52"/>
  <c r="Z19" i="52"/>
  <c r="AA27" i="52"/>
  <c r="AB12" i="52"/>
  <c r="Y11" i="69"/>
  <c r="Y16" i="69" s="1"/>
  <c r="X16" i="69"/>
  <c r="V42" i="52"/>
  <c r="W35" i="52"/>
  <c r="Y30" i="69"/>
  <c r="Y35" i="69" s="1"/>
  <c r="X35" i="69"/>
  <c r="V26" i="52"/>
  <c r="W8" i="52"/>
  <c r="V13" i="52"/>
  <c r="V21" i="52" s="1"/>
  <c r="W36" i="69"/>
  <c r="Y20" i="69" l="1"/>
  <c r="Y21" i="69" s="1"/>
  <c r="Y26" i="69"/>
  <c r="Y27" i="69" s="1"/>
  <c r="X21" i="69"/>
  <c r="X28" i="69" s="1"/>
  <c r="X36" i="69" s="1"/>
  <c r="U41" i="69"/>
  <c r="T43" i="69"/>
  <c r="T47" i="69" s="1"/>
  <c r="W37" i="69"/>
  <c r="W46" i="69" s="1"/>
  <c r="T57" i="52"/>
  <c r="V30" i="52"/>
  <c r="V32" i="52" s="1"/>
  <c r="V44" i="52" s="1"/>
  <c r="V54" i="52" s="1"/>
  <c r="X5" i="52"/>
  <c r="W24" i="52"/>
  <c r="V39" i="69"/>
  <c r="U53" i="52"/>
  <c r="U56" i="52"/>
  <c r="AC16" i="52"/>
  <c r="AB28" i="52"/>
  <c r="AA25" i="52"/>
  <c r="AB6" i="52"/>
  <c r="AB27" i="52"/>
  <c r="AC12" i="52"/>
  <c r="AB18" i="52"/>
  <c r="AA29" i="52"/>
  <c r="AA19" i="52"/>
  <c r="W26" i="52"/>
  <c r="X8" i="52"/>
  <c r="W13" i="52"/>
  <c r="W21" i="52" s="1"/>
  <c r="X35" i="52"/>
  <c r="W42" i="52"/>
  <c r="Y28" i="69" l="1"/>
  <c r="Y36" i="69" s="1"/>
  <c r="Y37" i="69" s="1"/>
  <c r="Y46" i="69" s="1"/>
  <c r="T44" i="69"/>
  <c r="V41" i="69"/>
  <c r="U43" i="69"/>
  <c r="U47" i="69" s="1"/>
  <c r="X37" i="69"/>
  <c r="X46" i="69" s="1"/>
  <c r="U57" i="52"/>
  <c r="W30" i="52"/>
  <c r="W32" i="52" s="1"/>
  <c r="W44" i="52" s="1"/>
  <c r="W54" i="52" s="1"/>
  <c r="W39" i="69"/>
  <c r="X24" i="52"/>
  <c r="Y5" i="52"/>
  <c r="V53" i="52"/>
  <c r="V56" i="52"/>
  <c r="AB25" i="52"/>
  <c r="AC6" i="52"/>
  <c r="AC28" i="52"/>
  <c r="AD16" i="52"/>
  <c r="X26" i="52"/>
  <c r="Y8" i="52"/>
  <c r="X13" i="52"/>
  <c r="X21" i="52" s="1"/>
  <c r="AB29" i="52"/>
  <c r="AC18" i="52"/>
  <c r="AB19" i="52"/>
  <c r="AD12" i="52"/>
  <c r="AC27" i="52"/>
  <c r="X42" i="52"/>
  <c r="Y35" i="52"/>
  <c r="U44" i="69" l="1"/>
  <c r="V43" i="69"/>
  <c r="V47" i="69" s="1"/>
  <c r="W41" i="69"/>
  <c r="V57" i="52"/>
  <c r="X30" i="52"/>
  <c r="X32" i="52" s="1"/>
  <c r="X44" i="52" s="1"/>
  <c r="X54" i="52" s="1"/>
  <c r="Y24" i="52"/>
  <c r="Y30" i="52" s="1"/>
  <c r="Z5" i="52"/>
  <c r="X39" i="69"/>
  <c r="W53" i="52"/>
  <c r="W56" i="52"/>
  <c r="AD28" i="52"/>
  <c r="AE16" i="52"/>
  <c r="AD6" i="52"/>
  <c r="AC25" i="52"/>
  <c r="Z35" i="52"/>
  <c r="Y42" i="52"/>
  <c r="AD27" i="52"/>
  <c r="AE12" i="52"/>
  <c r="Z8" i="52"/>
  <c r="Y13" i="52"/>
  <c r="Y21" i="52" s="1"/>
  <c r="AC29" i="52"/>
  <c r="AD18" i="52"/>
  <c r="AC19" i="52"/>
  <c r="V44" i="69" l="1"/>
  <c r="W43" i="69"/>
  <c r="W47" i="69" s="1"/>
  <c r="X41" i="69"/>
  <c r="W57" i="52"/>
  <c r="Y32" i="52"/>
  <c r="Y44" i="52" s="1"/>
  <c r="Y54" i="52" s="1"/>
  <c r="Y39" i="69"/>
  <c r="X53" i="52"/>
  <c r="AA5" i="52"/>
  <c r="Z24" i="52"/>
  <c r="Z30" i="52" s="1"/>
  <c r="AE6" i="52"/>
  <c r="AD25" i="52"/>
  <c r="AF16" i="52"/>
  <c r="AE28" i="52"/>
  <c r="AD29" i="52"/>
  <c r="AE18" i="52"/>
  <c r="AD19" i="52"/>
  <c r="AF12" i="52"/>
  <c r="AE27" i="52"/>
  <c r="AA8" i="52"/>
  <c r="Z13" i="52"/>
  <c r="Z21" i="52" s="1"/>
  <c r="Z42" i="52"/>
  <c r="AA35" i="52"/>
  <c r="W44" i="69" l="1"/>
  <c r="X43" i="69"/>
  <c r="X47" i="69" s="1"/>
  <c r="Y41" i="69"/>
  <c r="Z32" i="52"/>
  <c r="Z44" i="52" s="1"/>
  <c r="Z54" i="52" s="1"/>
  <c r="AA24" i="52"/>
  <c r="AA30" i="52" s="1"/>
  <c r="AB5" i="52"/>
  <c r="Y53" i="52"/>
  <c r="AF28" i="52"/>
  <c r="AG16" i="52"/>
  <c r="AE25" i="52"/>
  <c r="AF6" i="52"/>
  <c r="AF27" i="52"/>
  <c r="AG12" i="52"/>
  <c r="AB35" i="52"/>
  <c r="AA42" i="52"/>
  <c r="AB8" i="52"/>
  <c r="AA13" i="52"/>
  <c r="AA21" i="52" s="1"/>
  <c r="AF18" i="52"/>
  <c r="AE29" i="52"/>
  <c r="AE19" i="52"/>
  <c r="X44" i="69" l="1"/>
  <c r="Y43" i="69"/>
  <c r="Y47" i="69" s="1"/>
  <c r="Y48" i="69" s="1"/>
  <c r="Y50" i="69" s="1"/>
  <c r="AA32" i="52"/>
  <c r="AA44" i="52" s="1"/>
  <c r="AA54" i="52" s="1"/>
  <c r="Z53" i="52"/>
  <c r="AC5" i="52"/>
  <c r="AB24" i="52"/>
  <c r="AB30" i="52" s="1"/>
  <c r="D58" i="52"/>
  <c r="D59" i="52" s="1"/>
  <c r="E58" i="52"/>
  <c r="H48" i="69"/>
  <c r="I48" i="69"/>
  <c r="J48" i="69"/>
  <c r="L48" i="69"/>
  <c r="K48" i="69"/>
  <c r="M48" i="69"/>
  <c r="N48" i="69"/>
  <c r="O48" i="69"/>
  <c r="Q48" i="69"/>
  <c r="P48" i="69"/>
  <c r="R48" i="69"/>
  <c r="S48" i="69"/>
  <c r="T48" i="69"/>
  <c r="U48" i="69"/>
  <c r="V48" i="69"/>
  <c r="W48" i="69"/>
  <c r="AG6" i="52"/>
  <c r="AF25" i="52"/>
  <c r="AH16" i="52"/>
  <c r="AG28" i="52"/>
  <c r="AC8" i="52"/>
  <c r="AB13" i="52"/>
  <c r="AB21" i="52" s="1"/>
  <c r="AH12" i="52"/>
  <c r="AG27" i="52"/>
  <c r="AG18" i="52"/>
  <c r="AF29" i="52"/>
  <c r="AF19" i="52"/>
  <c r="AB42" i="52"/>
  <c r="AC35" i="52"/>
  <c r="W58" i="52" l="1"/>
  <c r="W61" i="52" s="1"/>
  <c r="Y44" i="69"/>
  <c r="Y51" i="69"/>
  <c r="Y52" i="69" s="1"/>
  <c r="AB32" i="52"/>
  <c r="AB44" i="52" s="1"/>
  <c r="AB54" i="52" s="1"/>
  <c r="AA53" i="52"/>
  <c r="AC24" i="52"/>
  <c r="AC30" i="52" s="1"/>
  <c r="AD5" i="52"/>
  <c r="U50" i="69"/>
  <c r="S58" i="52"/>
  <c r="S61" i="52" s="1"/>
  <c r="R58" i="52"/>
  <c r="R61" i="52" s="1"/>
  <c r="T50" i="69"/>
  <c r="I58" i="52"/>
  <c r="I61" i="52" s="1"/>
  <c r="K50" i="69"/>
  <c r="Q58" i="52"/>
  <c r="Q61" i="52" s="1"/>
  <c r="S50" i="69"/>
  <c r="L50" i="69"/>
  <c r="J58" i="52"/>
  <c r="J61" i="52" s="1"/>
  <c r="R50" i="69"/>
  <c r="P58" i="52"/>
  <c r="P61" i="52" s="1"/>
  <c r="H58" i="52"/>
  <c r="H61" i="52" s="1"/>
  <c r="J50" i="69"/>
  <c r="N58" i="52"/>
  <c r="N61" i="52" s="1"/>
  <c r="P50" i="69"/>
  <c r="I50" i="69"/>
  <c r="G58" i="52"/>
  <c r="G61" i="52" s="1"/>
  <c r="K58" i="52"/>
  <c r="K61" i="52" s="1"/>
  <c r="M50" i="69"/>
  <c r="X50" i="69"/>
  <c r="V58" i="52"/>
  <c r="V61" i="52" s="1"/>
  <c r="Q50" i="69"/>
  <c r="O58" i="52"/>
  <c r="O61" i="52" s="1"/>
  <c r="H50" i="69"/>
  <c r="F58" i="52"/>
  <c r="F61" i="52" s="1"/>
  <c r="U58" i="52"/>
  <c r="U61" i="52" s="1"/>
  <c r="W50" i="69"/>
  <c r="M58" i="52"/>
  <c r="M61" i="52" s="1"/>
  <c r="O50" i="69"/>
  <c r="E61" i="52"/>
  <c r="G50" i="69"/>
  <c r="V50" i="69"/>
  <c r="T58" i="52"/>
  <c r="T61" i="52" s="1"/>
  <c r="L58" i="52"/>
  <c r="L61" i="52" s="1"/>
  <c r="N50" i="69"/>
  <c r="G49" i="69"/>
  <c r="H49" i="69" s="1"/>
  <c r="I49" i="69" s="1"/>
  <c r="J49" i="69" s="1"/>
  <c r="K49" i="69" s="1"/>
  <c r="L49" i="69" s="1"/>
  <c r="M49" i="69" s="1"/>
  <c r="N49" i="69" s="1"/>
  <c r="O49" i="69" s="1"/>
  <c r="P49" i="69" s="1"/>
  <c r="Q49" i="69" s="1"/>
  <c r="R49" i="69" s="1"/>
  <c r="S49" i="69" s="1"/>
  <c r="T49" i="69" s="1"/>
  <c r="U49" i="69" s="1"/>
  <c r="V49" i="69" s="1"/>
  <c r="W49" i="69" s="1"/>
  <c r="X49" i="69" s="1"/>
  <c r="Y49" i="69" s="1"/>
  <c r="F50" i="69"/>
  <c r="AI16" i="52"/>
  <c r="AH28" i="52"/>
  <c r="AH6" i="52"/>
  <c r="AG25" i="52"/>
  <c r="AD8" i="52"/>
  <c r="AC13" i="52"/>
  <c r="AC21" i="52" s="1"/>
  <c r="AD35" i="52"/>
  <c r="AC42" i="52"/>
  <c r="AG29" i="52"/>
  <c r="AH18" i="52"/>
  <c r="AG19" i="52"/>
  <c r="AI12" i="52"/>
  <c r="AH27" i="52"/>
  <c r="W59" i="52" l="1"/>
  <c r="W60" i="52"/>
  <c r="D61" i="52"/>
  <c r="D60" i="52"/>
  <c r="V51" i="69"/>
  <c r="V52" i="69" s="1"/>
  <c r="H51" i="69"/>
  <c r="H52" i="69" s="1"/>
  <c r="I51" i="69"/>
  <c r="I52" i="69" s="1"/>
  <c r="L51" i="69"/>
  <c r="L52" i="69" s="1"/>
  <c r="U51" i="69"/>
  <c r="U52" i="69" s="1"/>
  <c r="F51" i="69"/>
  <c r="F52" i="69" s="1"/>
  <c r="Q51" i="69"/>
  <c r="Q52" i="69" s="1"/>
  <c r="O51" i="69"/>
  <c r="O52" i="69" s="1"/>
  <c r="J51" i="69"/>
  <c r="J52" i="69" s="1"/>
  <c r="K51" i="69"/>
  <c r="K52" i="69" s="1"/>
  <c r="P51" i="69"/>
  <c r="P52" i="69" s="1"/>
  <c r="S51" i="69"/>
  <c r="S52" i="69" s="1"/>
  <c r="X51" i="69"/>
  <c r="X52" i="69" s="1"/>
  <c r="N51" i="69"/>
  <c r="N52" i="69" s="1"/>
  <c r="W51" i="69"/>
  <c r="W52" i="69" s="1"/>
  <c r="M51" i="69"/>
  <c r="M52" i="69" s="1"/>
  <c r="T51" i="69"/>
  <c r="T52" i="69" s="1"/>
  <c r="G51" i="69"/>
  <c r="G52" i="69" s="1"/>
  <c r="R51" i="69"/>
  <c r="R52" i="69" s="1"/>
  <c r="AC32" i="52"/>
  <c r="AC44" i="52" s="1"/>
  <c r="AC54" i="52" s="1"/>
  <c r="AE5" i="52"/>
  <c r="AD24" i="52"/>
  <c r="AD30" i="52" s="1"/>
  <c r="AB53" i="52"/>
  <c r="L60" i="52"/>
  <c r="L59" i="52"/>
  <c r="U60" i="52"/>
  <c r="U59" i="52"/>
  <c r="K59" i="52"/>
  <c r="K60" i="52"/>
  <c r="T60" i="52"/>
  <c r="T59" i="52"/>
  <c r="F59" i="52"/>
  <c r="F60" i="52"/>
  <c r="G59" i="52"/>
  <c r="G60" i="52"/>
  <c r="I60" i="52"/>
  <c r="I59" i="52"/>
  <c r="O59" i="52"/>
  <c r="O60" i="52"/>
  <c r="J60" i="52"/>
  <c r="J59" i="52"/>
  <c r="E59" i="52"/>
  <c r="E60" i="52"/>
  <c r="N60" i="52"/>
  <c r="N59" i="52"/>
  <c r="R59" i="52"/>
  <c r="R60" i="52"/>
  <c r="V59" i="52"/>
  <c r="V60" i="52"/>
  <c r="S59" i="52"/>
  <c r="S60" i="52"/>
  <c r="P59" i="52"/>
  <c r="P60" i="52"/>
  <c r="M59" i="52"/>
  <c r="M60" i="52"/>
  <c r="H60" i="52"/>
  <c r="H59" i="52"/>
  <c r="Q60" i="52"/>
  <c r="Q59" i="52"/>
  <c r="AH25" i="52"/>
  <c r="AI6" i="52"/>
  <c r="AJ16" i="52"/>
  <c r="AI28" i="52"/>
  <c r="AI27" i="52"/>
  <c r="AJ12" i="52"/>
  <c r="AE35" i="52"/>
  <c r="AD42" i="52"/>
  <c r="AE8" i="52"/>
  <c r="AD13" i="52"/>
  <c r="AD21" i="52" s="1"/>
  <c r="AI18" i="52"/>
  <c r="AH29" i="52"/>
  <c r="AH19" i="52"/>
  <c r="AC53" i="52" l="1"/>
  <c r="AE24" i="52"/>
  <c r="AE30" i="52" s="1"/>
  <c r="AF5" i="52"/>
  <c r="AD32" i="52"/>
  <c r="AD44" i="52" s="1"/>
  <c r="AD54" i="52" s="1"/>
  <c r="AJ28" i="52"/>
  <c r="AK16" i="52"/>
  <c r="AJ6" i="52"/>
  <c r="AI25" i="52"/>
  <c r="AF35" i="52"/>
  <c r="AE42" i="52"/>
  <c r="AK12" i="52"/>
  <c r="AJ27" i="52"/>
  <c r="AJ18" i="52"/>
  <c r="AI29" i="52"/>
  <c r="AI19" i="52"/>
  <c r="AF8" i="52"/>
  <c r="AE13" i="52"/>
  <c r="AE21" i="52" s="1"/>
  <c r="AE32" i="52" l="1"/>
  <c r="AE44" i="52" s="1"/>
  <c r="AE54" i="52" s="1"/>
  <c r="AG5" i="52"/>
  <c r="AF24" i="52"/>
  <c r="AF30" i="52" s="1"/>
  <c r="AD53" i="52"/>
  <c r="AJ25" i="52"/>
  <c r="AK6" i="52"/>
  <c r="AK28" i="52"/>
  <c r="AL16" i="52"/>
  <c r="AG8" i="52"/>
  <c r="AF13" i="52"/>
  <c r="AF21" i="52" s="1"/>
  <c r="AL12" i="52"/>
  <c r="AK27" i="52"/>
  <c r="AG35" i="52"/>
  <c r="AF42" i="52"/>
  <c r="AJ29" i="52"/>
  <c r="AK18" i="52"/>
  <c r="AJ19" i="52"/>
  <c r="AF32" i="52" l="1"/>
  <c r="AF44" i="52" s="1"/>
  <c r="AF54" i="52" s="1"/>
  <c r="AG24" i="52"/>
  <c r="AG30" i="52" s="1"/>
  <c r="AH5" i="52"/>
  <c r="AE53" i="52"/>
  <c r="AL28" i="52"/>
  <c r="AM16" i="52"/>
  <c r="AK25" i="52"/>
  <c r="AL6" i="52"/>
  <c r="AG42" i="52"/>
  <c r="AH35" i="52"/>
  <c r="AH8" i="52"/>
  <c r="AG13" i="52"/>
  <c r="AG21" i="52" s="1"/>
  <c r="AM12" i="52"/>
  <c r="AL27" i="52"/>
  <c r="AL18" i="52"/>
  <c r="AK29" i="52"/>
  <c r="AK19" i="52"/>
  <c r="AG32" i="52" l="1"/>
  <c r="AG44" i="52" s="1"/>
  <c r="AG54" i="52" s="1"/>
  <c r="AF53" i="52"/>
  <c r="AH24" i="52"/>
  <c r="AH30" i="52" s="1"/>
  <c r="AI5" i="52"/>
  <c r="AL25" i="52"/>
  <c r="AM6" i="52"/>
  <c r="AN16" i="52"/>
  <c r="AM28" i="52"/>
  <c r="AL29" i="52"/>
  <c r="AM18" i="52"/>
  <c r="AL19" i="52"/>
  <c r="AM27" i="52"/>
  <c r="AN12" i="52"/>
  <c r="AI35" i="52"/>
  <c r="AH42" i="52"/>
  <c r="AI8" i="52"/>
  <c r="AH13" i="52"/>
  <c r="AH21" i="52" s="1"/>
  <c r="AH32" i="52" l="1"/>
  <c r="AH44" i="52" s="1"/>
  <c r="AH54" i="52" s="1"/>
  <c r="AI24" i="52"/>
  <c r="AI30" i="52" s="1"/>
  <c r="AJ5" i="52"/>
  <c r="AG53" i="52"/>
  <c r="AO16" i="52"/>
  <c r="AN28" i="52"/>
  <c r="AN6" i="52"/>
  <c r="AM25" i="52"/>
  <c r="AJ8" i="52"/>
  <c r="AI13" i="52"/>
  <c r="AI21" i="52" s="1"/>
  <c r="AN27" i="52"/>
  <c r="AO12" i="52"/>
  <c r="AN18" i="52"/>
  <c r="AM29" i="52"/>
  <c r="AM19" i="52"/>
  <c r="AJ35" i="52"/>
  <c r="AI42" i="52"/>
  <c r="AI32" i="52" l="1"/>
  <c r="AI44" i="52" s="1"/>
  <c r="AI54" i="52" s="1"/>
  <c r="AJ24" i="52"/>
  <c r="AJ30" i="52" s="1"/>
  <c r="AK5" i="52"/>
  <c r="AH53" i="52"/>
  <c r="AN25" i="52"/>
  <c r="AO6" i="52"/>
  <c r="AP16" i="52"/>
  <c r="AO28" i="52"/>
  <c r="AK8" i="52"/>
  <c r="AJ13" i="52"/>
  <c r="AJ21" i="52" s="1"/>
  <c r="AJ42" i="52"/>
  <c r="AK35" i="52"/>
  <c r="AO27" i="52"/>
  <c r="AP12" i="52"/>
  <c r="AO18" i="52"/>
  <c r="AN29" i="52"/>
  <c r="AN19" i="52"/>
  <c r="AJ32" i="52" l="1"/>
  <c r="AJ44" i="52" s="1"/>
  <c r="AJ54" i="52" s="1"/>
  <c r="AK24" i="52"/>
  <c r="AK30" i="52" s="1"/>
  <c r="AL5" i="52"/>
  <c r="AI53" i="52"/>
  <c r="AP28" i="52"/>
  <c r="AQ16" i="52"/>
  <c r="AQ28" i="52" s="1"/>
  <c r="AP6" i="52"/>
  <c r="AO25" i="52"/>
  <c r="AQ12" i="52"/>
  <c r="AQ27" i="52" s="1"/>
  <c r="AP27" i="52"/>
  <c r="AP18" i="52"/>
  <c r="AO29" i="52"/>
  <c r="AO19" i="52"/>
  <c r="AL8" i="52"/>
  <c r="AK13" i="52"/>
  <c r="AK21" i="52" s="1"/>
  <c r="AK42" i="52"/>
  <c r="AL35" i="52"/>
  <c r="AK32" i="52" l="1"/>
  <c r="AK44" i="52" s="1"/>
  <c r="AK54" i="52" s="1"/>
  <c r="AJ53" i="52"/>
  <c r="AL24" i="52"/>
  <c r="AL30" i="52" s="1"/>
  <c r="AM5" i="52"/>
  <c r="AQ6" i="52"/>
  <c r="AP25" i="52"/>
  <c r="AM8" i="52"/>
  <c r="AL13" i="52"/>
  <c r="AL21" i="52" s="1"/>
  <c r="AQ18" i="52"/>
  <c r="AP29" i="52"/>
  <c r="AP19" i="52"/>
  <c r="AM35" i="52"/>
  <c r="AL42" i="52"/>
  <c r="AL32" i="52" l="1"/>
  <c r="AL44" i="52" s="1"/>
  <c r="AL54" i="52" s="1"/>
  <c r="AK53" i="52"/>
  <c r="AM24" i="52"/>
  <c r="AM30" i="52" s="1"/>
  <c r="AN5" i="52"/>
  <c r="AQ25" i="52"/>
  <c r="AN8" i="52"/>
  <c r="AM13" i="52"/>
  <c r="AM21" i="52" s="1"/>
  <c r="AN35" i="52"/>
  <c r="AM42" i="52"/>
  <c r="AQ29" i="52"/>
  <c r="AQ19" i="52"/>
  <c r="AM32" i="52" l="1"/>
  <c r="AM44" i="52" s="1"/>
  <c r="AM54" i="52" s="1"/>
  <c r="AO5" i="52"/>
  <c r="AN24" i="52"/>
  <c r="AN30" i="52" s="1"/>
  <c r="AL53" i="52"/>
  <c r="AO8" i="52"/>
  <c r="AN13" i="52"/>
  <c r="AN21" i="52" s="1"/>
  <c r="AO35" i="52"/>
  <c r="AN42" i="52"/>
  <c r="AN32" i="52" l="1"/>
  <c r="AN44" i="52" s="1"/>
  <c r="AN54" i="52" s="1"/>
  <c r="AM53" i="52"/>
  <c r="AP5" i="52"/>
  <c r="AO24" i="52"/>
  <c r="AO30" i="52" s="1"/>
  <c r="AP8" i="52"/>
  <c r="AO13" i="52"/>
  <c r="AO21" i="52" s="1"/>
  <c r="AO42" i="52"/>
  <c r="AP35" i="52"/>
  <c r="AO32" i="52" l="1"/>
  <c r="AO44" i="52" s="1"/>
  <c r="AO54" i="52" s="1"/>
  <c r="AQ5" i="52"/>
  <c r="AQ24" i="52" s="1"/>
  <c r="AQ30" i="52" s="1"/>
  <c r="AP24" i="52"/>
  <c r="AP30" i="52" s="1"/>
  <c r="AN53" i="52"/>
  <c r="AQ8" i="52"/>
  <c r="AP13" i="52"/>
  <c r="AP21" i="52" s="1"/>
  <c r="AP42" i="52"/>
  <c r="AQ35" i="52"/>
  <c r="AQ42" i="52" s="1"/>
  <c r="AQ13" i="52" l="1"/>
  <c r="AQ21" i="52" s="1"/>
  <c r="AQ32" i="52" s="1"/>
  <c r="AQ44" i="52" s="1"/>
  <c r="AQ54" i="52" s="1"/>
  <c r="AP32" i="52"/>
  <c r="AP44" i="52" s="1"/>
  <c r="AP54" i="52" s="1"/>
  <c r="AO53" i="52"/>
  <c r="AQ53" i="52" l="1"/>
  <c r="AP53" i="52"/>
  <c r="C70" i="48"/>
  <c r="C107" i="48" s="1"/>
  <c r="B46" i="48"/>
  <c r="B107" i="48" l="1"/>
  <c r="C120" i="48"/>
  <c r="B120" i="48" s="1"/>
  <c r="C19" i="29" s="1"/>
  <c r="G18" i="29" s="1"/>
  <c r="B70" i="48"/>
  <c r="G19"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Russ Schmunk</author>
  </authors>
  <commentList>
    <comment ref="AB3" authorId="0" shapeId="0" xr:uid="{00000000-0006-0000-0000-000001000000}">
      <text>
        <r>
          <rPr>
            <sz val="8"/>
            <color indexed="8"/>
            <rFont val="Tahoma"/>
            <family val="2"/>
          </rPr>
          <t>Lessee pays rent + taxes, insurance, utilities,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grodine</author>
    <author>ryan</author>
    <author>Michael Pope</author>
    <author>JR Cuellar</author>
    <author>hcd</author>
  </authors>
  <commentList>
    <comment ref="C3" authorId="0" shapeId="0" xr:uid="{00000000-0006-0000-0300-000001000000}">
      <text>
        <r>
          <rPr>
            <sz val="8"/>
            <color indexed="81"/>
            <rFont val="Tahoma"/>
            <family val="2"/>
          </rPr>
          <t>Insert complete words for Project name</t>
        </r>
      </text>
    </comment>
    <comment ref="C4" authorId="0" shapeId="0" xr:uid="{00000000-0006-0000-0300-000002000000}">
      <text>
        <r>
          <rPr>
            <sz val="8"/>
            <color indexed="81"/>
            <rFont val="Tahoma"/>
            <family val="2"/>
          </rPr>
          <t>Insert complete words for address; spell out Street, Boulevard, etc.; abbreviate California as CA; use zip code</t>
        </r>
      </text>
    </comment>
    <comment ref="A5" authorId="1" shapeId="0" xr:uid="{00000000-0006-0000-0300-000003000000}">
      <text>
        <r>
          <rPr>
            <b/>
            <sz val="9"/>
            <color indexed="81"/>
            <rFont val="Tahoma"/>
            <family val="2"/>
          </rPr>
          <t>List all if multiple</t>
        </r>
      </text>
    </comment>
    <comment ref="C8" authorId="0" shapeId="0" xr:uid="{00000000-0006-0000-0300-000004000000}">
      <text>
        <r>
          <rPr>
            <sz val="8"/>
            <color indexed="81"/>
            <rFont val="Tahoma"/>
            <family val="2"/>
          </rPr>
          <t>Must be exactly including capitalizations, abbreviations, etc. as it appears in the organizational documents (Articles of Incorporation, Articles of Organization for LLCs).</t>
        </r>
      </text>
    </comment>
    <comment ref="A15" authorId="0" shapeId="0" xr:uid="{00000000-0006-0000-0300-000005000000}">
      <text>
        <r>
          <rPr>
            <sz val="8"/>
            <color indexed="81"/>
            <rFont val="Tahoma"/>
            <family val="2"/>
          </rPr>
          <t xml:space="preserve">
Provide a concise yet informative project summary that will provide the Department with all relevant specifics and an overall feel for the project. This section should provide the perspective into which all the detail contained in the remainder of the report fits. 
Describe:
Sponsor/ultimate owner.
Number of units by bedrooms (spell out bedroom sizes but use digits. Significant features that may affect feasibility and costs . 
Project amenities (pool, playground, community room), unusual features (patio, balcony, community room, child care), location, etc.
Targeted tenant population (income levels served); Area Median Income written out first time used followed by (AMI), if it is repeated.
Senior projects - indicate the age restrictions.
Special Needs, Supportive Housing Homeless youth target population.</t>
        </r>
      </text>
    </comment>
    <comment ref="G18" authorId="2" shapeId="0" xr:uid="{00000000-0006-0000-0300-000006000000}">
      <text>
        <r>
          <rPr>
            <sz val="8"/>
            <color indexed="81"/>
            <rFont val="Tahoma"/>
            <family val="2"/>
          </rPr>
          <t>If the Project includes units that do not receive MHP loan funds (i.e.. Market rate units), this number must be manually calculated.</t>
        </r>
      </text>
    </comment>
    <comment ref="B20" authorId="0" shapeId="0" xr:uid="{00000000-0006-0000-0300-000007000000}">
      <text>
        <r>
          <rPr>
            <b/>
            <sz val="8"/>
            <color indexed="81"/>
            <rFont val="Tahoma"/>
            <family val="2"/>
          </rPr>
          <t>gyrodyne:</t>
        </r>
        <r>
          <rPr>
            <sz val="8"/>
            <color indexed="81"/>
            <rFont val="Tahoma"/>
            <family val="2"/>
          </rPr>
          <t xml:space="preserve">
If formed insert exact name per organizational documents followed by "(formed)".
If not formed, do not use a name even if provided in the application </t>
        </r>
        <r>
          <rPr>
            <sz val="8"/>
            <color indexed="81"/>
            <rFont val="Tahoma"/>
            <family val="2"/>
          </rPr>
          <t>insert "Limited partnership (to be formed)".</t>
        </r>
      </text>
    </comment>
    <comment ref="B22" authorId="0" shapeId="0" xr:uid="{00000000-0006-0000-0300-000008000000}">
      <text>
        <r>
          <rPr>
            <sz val="8"/>
            <color indexed="81"/>
            <rFont val="Tahoma"/>
            <family val="2"/>
          </rPr>
          <t>if partnership has not be formed; insert "To be determined".  If formed use organizational documents to insert General Partner(s).</t>
        </r>
      </text>
    </comment>
    <comment ref="B24" authorId="0" shapeId="0" xr:uid="{00000000-0006-0000-0300-000009000000}">
      <text>
        <r>
          <rPr>
            <sz val="8"/>
            <color indexed="81"/>
            <rFont val="Tahoma"/>
            <family val="2"/>
          </rPr>
          <t>Contractor's Name if not known insert, "To be determined".</t>
        </r>
      </text>
    </comment>
    <comment ref="B25" authorId="0" shapeId="0" xr:uid="{C5C40889-6693-459D-A434-89E836A5A7DC}">
      <text>
        <r>
          <rPr>
            <sz val="8"/>
            <color indexed="81"/>
            <rFont val="Tahoma"/>
            <family val="2"/>
          </rPr>
          <t>Contractor's Name if not known insert, "To be determined".</t>
        </r>
      </text>
    </comment>
    <comment ref="G25" authorId="3" shapeId="0" xr:uid="{00000000-0006-0000-0300-00000B000000}">
      <text>
        <r>
          <rPr>
            <sz val="8"/>
            <color indexed="81"/>
            <rFont val="Tahoma"/>
            <family val="2"/>
          </rPr>
          <t>Indicate the type of security interest HCD will have in the project at the grant closing (fee or leasehold)</t>
        </r>
      </text>
    </comment>
    <comment ref="B26" authorId="0" shapeId="0" xr:uid="{D029C839-8B9F-4EFA-9998-6AD29C546758}">
      <text>
        <r>
          <rPr>
            <sz val="8"/>
            <color indexed="81"/>
            <rFont val="Tahoma"/>
            <family val="2"/>
          </rPr>
          <t>Contractor's Name if not known insert, "To be determined".</t>
        </r>
      </text>
    </comment>
    <comment ref="B27" authorId="0" shapeId="0" xr:uid="{00000000-0006-0000-0300-00000D000000}">
      <text>
        <r>
          <rPr>
            <b/>
            <sz val="8"/>
            <color indexed="81"/>
            <rFont val="Tahoma"/>
            <family val="2"/>
          </rPr>
          <t>gyrodyne:</t>
        </r>
        <r>
          <rPr>
            <sz val="8"/>
            <color indexed="81"/>
            <rFont val="Tahoma"/>
            <family val="2"/>
          </rPr>
          <t xml:space="preserve">
Use drop down list to select project type.</t>
        </r>
      </text>
    </comment>
    <comment ref="B29" authorId="0" shapeId="0" xr:uid="{00000000-0006-0000-0300-00000E000000}">
      <text>
        <r>
          <rPr>
            <b/>
            <sz val="8"/>
            <color indexed="81"/>
            <rFont val="Tahoma"/>
            <family val="2"/>
          </rPr>
          <t>gyrodyne:</t>
        </r>
        <r>
          <rPr>
            <sz val="8"/>
            <color indexed="81"/>
            <rFont val="Tahoma"/>
            <family val="2"/>
          </rPr>
          <t xml:space="preserve">
Insert numbers - do not spell out.</t>
        </r>
      </text>
    </comment>
    <comment ref="B30" authorId="0" shapeId="0" xr:uid="{00000000-0006-0000-0300-00000F000000}">
      <text>
        <r>
          <rPr>
            <b/>
            <sz val="8"/>
            <color indexed="81"/>
            <rFont val="Tahoma"/>
            <family val="2"/>
          </rPr>
          <t>gyrodyne:</t>
        </r>
        <r>
          <rPr>
            <sz val="8"/>
            <color indexed="81"/>
            <rFont val="Tahoma"/>
            <family val="2"/>
          </rPr>
          <t xml:space="preserve">
Insert numbers - do not spell out.</t>
        </r>
      </text>
    </comment>
    <comment ref="G30" authorId="0" shapeId="0" xr:uid="{00000000-0006-0000-0300-000010000000}">
      <text>
        <r>
          <rPr>
            <b/>
            <sz val="8"/>
            <color indexed="81"/>
            <rFont val="Tahoma"/>
            <family val="2"/>
          </rPr>
          <t>gyrodyne:</t>
        </r>
        <r>
          <rPr>
            <sz val="8"/>
            <color indexed="81"/>
            <rFont val="Tahoma"/>
            <family val="2"/>
          </rPr>
          <t xml:space="preserve">
Found in UA page 9, "Miscellaneous Information"</t>
        </r>
      </text>
    </comment>
    <comment ref="B31" authorId="0" shapeId="0" xr:uid="{00000000-0006-0000-0300-000011000000}">
      <text>
        <r>
          <rPr>
            <b/>
            <sz val="8"/>
            <color indexed="81"/>
            <rFont val="Tahoma"/>
            <family val="2"/>
          </rPr>
          <t>gyrodyne:</t>
        </r>
        <r>
          <rPr>
            <sz val="8"/>
            <color indexed="81"/>
            <rFont val="Tahoma"/>
            <family val="2"/>
          </rPr>
          <t xml:space="preserve">
Insert numbers - do not spell out.</t>
        </r>
      </text>
    </comment>
    <comment ref="B32" authorId="4" shapeId="0" xr:uid="{00000000-0006-0000-0300-000012000000}">
      <text>
        <r>
          <rPr>
            <b/>
            <sz val="8"/>
            <color indexed="81"/>
            <rFont val="Tahoma"/>
            <family val="2"/>
          </rPr>
          <t>gyrodyne:</t>
        </r>
        <r>
          <rPr>
            <sz val="8"/>
            <color indexed="81"/>
            <rFont val="Tahoma"/>
            <family val="2"/>
          </rPr>
          <t xml:space="preserve">
Covered, Uncovered, Subterranean, etc.</t>
        </r>
      </text>
    </comment>
    <comment ref="A35" authorId="0" shapeId="0" xr:uid="{00000000-0006-0000-0300-000013000000}">
      <text>
        <r>
          <rPr>
            <b/>
            <sz val="8"/>
            <color indexed="81"/>
            <rFont val="Tahoma"/>
            <family val="2"/>
          </rPr>
          <t>gyrodyne:</t>
        </r>
        <r>
          <rPr>
            <sz val="8"/>
            <color indexed="81"/>
            <rFont val="Tahoma"/>
            <family val="2"/>
          </rPr>
          <t xml:space="preserve">
Source Names (insert as shown):
Tax Exempt Bonds - without a name.
CalHFA - without Tax Exempt Bonds.
Tax Credit Equity - without a name.
USDA-RD - do not spell out.
FHLB-AHP - do not spell out.
General Partner Capital Contribution - use only when there is a monetary or land contribution, provide a footnote explanation.
HCD-MHP, HCD-Supportive Housing, and HCD Homeless Youth.
HCD-Home - when no local jurisdiction letter exists.
City of Blank-Home - when local jurisdiction letter exists.
City or County of Blank - local jurisdiction (example: City of Los Angeles instead of LADH).
City of County of Blank RDA - Redevelopment Agency.
Land Donation - provide source name and footnote discussing if value is supported by an appraisal.</t>
        </r>
      </text>
    </comment>
    <comment ref="E35" authorId="0" shapeId="0" xr:uid="{00000000-0006-0000-0300-000014000000}">
      <text>
        <r>
          <rPr>
            <b/>
            <sz val="8"/>
            <color indexed="81"/>
            <rFont val="Tahoma"/>
            <family val="2"/>
          </rPr>
          <t>gyrodyne:</t>
        </r>
        <r>
          <rPr>
            <sz val="8"/>
            <color indexed="81"/>
            <rFont val="Tahoma"/>
            <family val="2"/>
          </rPr>
          <t xml:space="preserve">
Insert either Committed or Not Committed</t>
        </r>
      </text>
    </comment>
    <comment ref="A49" authorId="0" shapeId="0" xr:uid="{00000000-0006-0000-0300-000015000000}">
      <text>
        <r>
          <rPr>
            <b/>
            <sz val="8"/>
            <color indexed="81"/>
            <rFont val="Tahoma"/>
            <family val="2"/>
          </rPr>
          <t>gyrodyne:</t>
        </r>
        <r>
          <rPr>
            <sz val="8"/>
            <color indexed="81"/>
            <rFont val="Tahoma"/>
            <family val="2"/>
          </rPr>
          <t xml:space="preserve">
Source Names (insert as shown):
Tax Exempt Bonds - without a name.
CalHFA - without Tax Exempt Bonds.
Tax Credit Equity - without a name.
USDA-RD - do not spell out.
FHLB-AHP - do not spell out.
General Partner Capital Contribution - use only when there is a monetary or land contribution, provide a footnote explanation.
HCD-MHP, HCD-Supportive Housing, and HCD Homeless Youth.
HCD-Home - when no local jurisdiction letter exists.
City of Blank-Home - when local jurisdiction letter exists.
City or County of Blank - local jurisdiction (example: City of Los Angeles instead of LADH).
City of County of Blank RDA - Redevelopment Agency.
Land Donation - provide source name and footnote discussing if value is supported by an appraisal.</t>
        </r>
      </text>
    </comment>
    <comment ref="E49" authorId="0" shapeId="0" xr:uid="{00000000-0006-0000-0300-000016000000}">
      <text>
        <r>
          <rPr>
            <b/>
            <sz val="8"/>
            <color indexed="81"/>
            <rFont val="Tahoma"/>
            <family val="2"/>
          </rPr>
          <t>gyrodyne:</t>
        </r>
        <r>
          <rPr>
            <sz val="8"/>
            <color indexed="81"/>
            <rFont val="Tahoma"/>
            <family val="2"/>
          </rPr>
          <t xml:space="preserve">
Insert either Committed or Not Committed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George Rodine</author>
    <author>State Treasurer's Office</author>
    <author>Chen, Zhuo</author>
    <author>Cathy K</author>
  </authors>
  <commentList>
    <comment ref="E2" authorId="0" shapeId="0" xr:uid="{00000000-0006-0000-0400-000001000000}">
      <text>
        <r>
          <rPr>
            <sz val="9"/>
            <color indexed="81"/>
            <rFont val="Tahoma"/>
            <family val="2"/>
          </rPr>
          <t xml:space="preserve">PVC - Present Value Credit. Check to see if applicable tax credit box is checked on the Summary worksheet.
</t>
        </r>
      </text>
    </comment>
    <comment ref="F2" authorId="0" shapeId="0" xr:uid="{00000000-0006-0000-0400-000002000000}">
      <text>
        <r>
          <rPr>
            <sz val="9"/>
            <color indexed="81"/>
            <rFont val="Tahoma"/>
            <family val="2"/>
          </rPr>
          <t xml:space="preserve">PVC - Present Value Credit. Check to see if applicable tax credit box is checked on the Summary worksheet.
</t>
        </r>
      </text>
    </comment>
    <comment ref="B4" authorId="1" shapeId="0" xr:uid="{00000000-0006-0000-0400-000003000000}">
      <text>
        <r>
          <rPr>
            <sz val="10"/>
            <rFont val="Arial"/>
            <family val="2"/>
          </rPr>
          <t xml:space="preserve">Rehabilitation projects: Lower of appraised "as-is" value or purchase price
</t>
        </r>
      </text>
    </comment>
    <comment ref="B15" authorId="2" shapeId="0" xr:uid="{00000000-0006-0000-0400-000004000000}">
      <text>
        <r>
          <rPr>
            <sz val="9"/>
            <color indexed="81"/>
            <rFont val="Tahoma"/>
            <family val="2"/>
          </rPr>
          <t>If the purchase price exceeds appraised value, input the overage amount in this row, unless a waiver has been obtained pursuant to TCAC regulations Section 10327(c)(6)</t>
        </r>
      </text>
    </comment>
    <comment ref="B29" authorId="1" shapeId="0" xr:uid="{00000000-0006-0000-0400-000005000000}">
      <text>
        <r>
          <rPr>
            <sz val="10"/>
            <rFont val="Arial"/>
            <family val="2"/>
          </rPr>
          <t xml:space="preserve">Relocation costs should correlate to the costs approved by either the local agency or federal agency. 
</t>
        </r>
      </text>
    </comment>
    <comment ref="A76" authorId="3" shapeId="0" xr:uid="{00000000-0006-0000-0400-000006000000}">
      <text>
        <r>
          <rPr>
            <sz val="9"/>
            <color indexed="81"/>
            <rFont val="Tahoma"/>
            <family val="2"/>
          </rPr>
          <t xml:space="preserve">Grantees are required to demonstrate a five-year commitment to provide operating funds for the proposed project. The first two years of operating funds may include an award from the  24-month Operating subsidy to meet this requirement.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Richard</author>
    <author>rschmunk</author>
    <author>grodine</author>
    <author>Russ Schmunk</author>
    <author>Debra Starbuck</author>
    <author>mpope</author>
    <author>ryan</author>
  </authors>
  <commentList>
    <comment ref="A3" authorId="0" shapeId="0" xr:uid="{00000000-0006-0000-0500-000001000000}">
      <text>
        <r>
          <rPr>
            <sz val="8"/>
            <color indexed="8"/>
            <rFont val="Tahoma"/>
            <family val="2"/>
          </rPr>
          <t>Number of employees</t>
        </r>
        <r>
          <rPr>
            <b/>
            <sz val="8"/>
            <color indexed="8"/>
            <rFont val="Tahoma"/>
            <family val="2"/>
          </rPr>
          <t>.</t>
        </r>
      </text>
    </comment>
    <comment ref="B3" authorId="1" shapeId="0" xr:uid="{00000000-0006-0000-0500-000002000000}">
      <text>
        <r>
          <rPr>
            <sz val="8"/>
            <color indexed="8"/>
            <rFont val="Tahoma"/>
            <family val="2"/>
          </rPr>
          <t>Number of full-time equivalent employees.  E.g. 3 people working 0.5 time = 1.5 FTE.</t>
        </r>
      </text>
    </comment>
    <comment ref="D4" authorId="1" shapeId="0" xr:uid="{00000000-0006-0000-0500-000003000000}">
      <text>
        <r>
          <rPr>
            <sz val="8"/>
            <color indexed="8"/>
            <rFont val="Tahoma"/>
            <family val="2"/>
          </rPr>
          <t>Rolls to Account No. 6330 below.</t>
        </r>
      </text>
    </comment>
    <comment ref="D5" authorId="1" shapeId="0" xr:uid="{00000000-0006-0000-0500-000004000000}">
      <text>
        <r>
          <rPr>
            <sz val="8"/>
            <color indexed="8"/>
            <rFont val="Tahoma"/>
            <family val="2"/>
          </rPr>
          <t>Rolls to Account No. 6330 below.</t>
        </r>
      </text>
    </comment>
    <comment ref="D6" authorId="1" shapeId="0" xr:uid="{00000000-0006-0000-0500-000005000000}">
      <text>
        <r>
          <rPr>
            <sz val="8"/>
            <color indexed="8"/>
            <rFont val="Tahoma"/>
            <family val="2"/>
          </rPr>
          <t>Rolls to Account No. 6330 below.</t>
        </r>
      </text>
    </comment>
    <comment ref="D7" authorId="2" shapeId="0" xr:uid="{00000000-0006-0000-0500-000006000000}">
      <text>
        <r>
          <rPr>
            <sz val="8"/>
            <color indexed="81"/>
            <rFont val="Tahoma"/>
            <family val="2"/>
          </rPr>
          <t>Rolls to Account No. 6990 below.</t>
        </r>
      </text>
    </comment>
    <comment ref="D8" authorId="1" shapeId="0" xr:uid="{00000000-0006-0000-0500-000007000000}">
      <text>
        <r>
          <rPr>
            <sz val="8"/>
            <color indexed="8"/>
            <rFont val="Tahoma"/>
            <family val="2"/>
          </rPr>
          <t>Rolls to Account No. 6330 below.</t>
        </r>
      </text>
    </comment>
    <comment ref="D9" authorId="1" shapeId="0" xr:uid="{00000000-0006-0000-0500-000008000000}">
      <text>
        <r>
          <rPr>
            <sz val="8"/>
            <color indexed="8"/>
            <rFont val="Tahoma"/>
            <family val="2"/>
          </rPr>
          <t>Rolls to Account No. 6510 below.</t>
        </r>
      </text>
    </comment>
    <comment ref="D10" authorId="3" shapeId="0" xr:uid="{00000000-0006-0000-0500-000009000000}">
      <text>
        <r>
          <rPr>
            <sz val="8"/>
            <color indexed="81"/>
            <rFont val="Tahoma"/>
            <family val="2"/>
          </rPr>
          <t>Rolls to Account No. 6310 below.</t>
        </r>
      </text>
    </comment>
    <comment ref="D11" authorId="1" shapeId="0" xr:uid="{00000000-0006-0000-0500-00000A000000}">
      <text>
        <r>
          <rPr>
            <sz val="8"/>
            <color indexed="8"/>
            <rFont val="Tahoma"/>
            <family val="2"/>
          </rPr>
          <t>Rolls to Account No. 6510 below.</t>
        </r>
      </text>
    </comment>
    <comment ref="C12" authorId="4" shapeId="0" xr:uid="{00000000-0006-0000-0500-00000B000000}">
      <text>
        <r>
          <rPr>
            <sz val="8"/>
            <color indexed="8"/>
            <rFont val="Tahoma"/>
            <family val="2"/>
          </rPr>
          <t xml:space="preserve">List any other employees positions included in project operating expenses. </t>
        </r>
      </text>
    </comment>
    <comment ref="D12" authorId="2" shapeId="0" xr:uid="{00000000-0006-0000-0500-00000C000000}">
      <text>
        <r>
          <rPr>
            <sz val="8"/>
            <color indexed="81"/>
            <rFont val="Tahoma"/>
            <family val="2"/>
          </rPr>
          <t>Rolls to Account No. 6510 below.</t>
        </r>
      </text>
    </comment>
    <comment ref="C13" authorId="4" shapeId="0" xr:uid="{00000000-0006-0000-0500-00000D000000}">
      <text>
        <r>
          <rPr>
            <sz val="8"/>
            <color indexed="8"/>
            <rFont val="Tahoma"/>
            <family val="2"/>
          </rPr>
          <t xml:space="preserve">List any other employees positions included in project operating expenses. </t>
        </r>
      </text>
    </comment>
    <comment ref="D15" authorId="2" shapeId="0" xr:uid="{00000000-0006-0000-0500-00000E000000}">
      <text>
        <r>
          <rPr>
            <sz val="8"/>
            <color indexed="81"/>
            <rFont val="Tahoma"/>
            <family val="2"/>
          </rPr>
          <t>Rolls to Account No. 6711 below.</t>
        </r>
        <r>
          <rPr>
            <sz val="8"/>
            <color indexed="81"/>
            <rFont val="Tahoma"/>
            <family val="2"/>
          </rPr>
          <t xml:space="preserve">
</t>
        </r>
      </text>
    </comment>
    <comment ref="D16" authorId="2" shapeId="0" xr:uid="{00000000-0006-0000-0500-00000F000000}">
      <text>
        <r>
          <rPr>
            <sz val="8"/>
            <color indexed="81"/>
            <rFont val="Tahoma"/>
            <family val="2"/>
          </rPr>
          <t>Rolls to Account No. 6722 below.</t>
        </r>
        <r>
          <rPr>
            <sz val="8"/>
            <color indexed="81"/>
            <rFont val="Tahoma"/>
            <family val="2"/>
          </rPr>
          <t xml:space="preserve">
</t>
        </r>
      </text>
    </comment>
    <comment ref="D17" authorId="2" shapeId="0" xr:uid="{00000000-0006-0000-0500-000010000000}">
      <text>
        <r>
          <rPr>
            <sz val="8"/>
            <color indexed="81"/>
            <rFont val="Tahoma"/>
            <family val="2"/>
          </rPr>
          <t>Rolls to Account No. 6723 below.</t>
        </r>
      </text>
    </comment>
    <comment ref="A21" authorId="5" shapeId="0" xr:uid="{00000000-0006-0000-0500-000011000000}">
      <text>
        <r>
          <rPr>
            <sz val="8"/>
            <color indexed="81"/>
            <rFont val="Tahoma"/>
            <family val="2"/>
          </rPr>
          <t xml:space="preserve">Income restriction level, expressed as a % of AMI.  </t>
        </r>
      </text>
    </comment>
    <comment ref="E28" authorId="3" shapeId="0" xr:uid="{00000000-0006-0000-0500-000012000000}">
      <text>
        <r>
          <rPr>
            <sz val="8"/>
            <color indexed="81"/>
            <rFont val="Tahoma"/>
            <family val="2"/>
          </rPr>
          <t>Rolls from Misc.  sheet.</t>
        </r>
      </text>
    </comment>
    <comment ref="D29" authorId="2" shapeId="0" xr:uid="{00000000-0006-0000-0500-000013000000}">
      <text>
        <r>
          <rPr>
            <sz val="8"/>
            <color indexed="81"/>
            <rFont val="Tahoma"/>
            <family val="2"/>
          </rPr>
          <t>Rolls from Cash Flow sheet.</t>
        </r>
        <r>
          <rPr>
            <sz val="8"/>
            <color indexed="81"/>
            <rFont val="Tahoma"/>
            <family val="2"/>
          </rPr>
          <t xml:space="preserve">
</t>
        </r>
      </text>
    </comment>
    <comment ref="D30" authorId="2" shapeId="0" xr:uid="{00000000-0006-0000-0500-000014000000}">
      <text>
        <r>
          <rPr>
            <sz val="8"/>
            <color indexed="81"/>
            <rFont val="Tahoma"/>
            <family val="2"/>
          </rPr>
          <t>Rolls from Cash Flow sheet.</t>
        </r>
        <r>
          <rPr>
            <sz val="8"/>
            <color indexed="81"/>
            <rFont val="Tahoma"/>
            <family val="2"/>
          </rPr>
          <t xml:space="preserve">
</t>
        </r>
      </text>
    </comment>
    <comment ref="D32" authorId="2" shapeId="0" xr:uid="{00000000-0006-0000-0500-000015000000}">
      <text>
        <r>
          <rPr>
            <sz val="8"/>
            <color indexed="81"/>
            <rFont val="Tahoma"/>
            <family val="2"/>
          </rPr>
          <t>Rolls from Subsidies sheet.</t>
        </r>
        <r>
          <rPr>
            <sz val="8"/>
            <color indexed="81"/>
            <rFont val="Tahoma"/>
            <family val="2"/>
          </rPr>
          <t xml:space="preserve">
</t>
        </r>
      </text>
    </comment>
    <comment ref="D33" authorId="2" shapeId="0" xr:uid="{00000000-0006-0000-0500-000016000000}">
      <text>
        <r>
          <rPr>
            <sz val="8"/>
            <color indexed="81"/>
            <rFont val="Tahoma"/>
            <family val="2"/>
          </rPr>
          <t>Rolls from Subsidies sheet.</t>
        </r>
        <r>
          <rPr>
            <sz val="8"/>
            <color indexed="81"/>
            <rFont val="Tahoma"/>
            <family val="2"/>
          </rPr>
          <t xml:space="preserve">
</t>
        </r>
      </text>
    </comment>
    <comment ref="D34" authorId="2" shapeId="0" xr:uid="{00000000-0006-0000-0500-000017000000}">
      <text>
        <r>
          <rPr>
            <sz val="8"/>
            <color indexed="81"/>
            <rFont val="Tahoma"/>
            <family val="2"/>
          </rPr>
          <t>Rolls from Subsidies sheet.</t>
        </r>
        <r>
          <rPr>
            <sz val="8"/>
            <color indexed="81"/>
            <rFont val="Tahoma"/>
            <family val="2"/>
          </rPr>
          <t xml:space="preserve">
</t>
        </r>
      </text>
    </comment>
    <comment ref="C42" authorId="6" shapeId="0" xr:uid="{00000000-0006-0000-0500-000018000000}">
      <text>
        <r>
          <rPr>
            <b/>
            <sz val="9"/>
            <color indexed="81"/>
            <rFont val="Tahoma"/>
            <family val="2"/>
          </rPr>
          <t xml:space="preserve">This can include commercial space rents, onsite childcare, restaurant space, etc. </t>
        </r>
      </text>
    </comment>
    <comment ref="D44" authorId="2" shapeId="0" xr:uid="{00000000-0006-0000-0500-000019000000}">
      <text>
        <r>
          <rPr>
            <sz val="8"/>
            <color indexed="81"/>
            <rFont val="Tahoma"/>
            <family val="2"/>
          </rPr>
          <t>For projects that serve multiple tenant types or include multiple unit types (SRO, Special Needs, Family, etc.), TCAC will allow the use of a weighted average vacancy rate for the project based on the underwriting vacancy rates required under TCAC regulation section 10327(g)(3).</t>
        </r>
      </text>
    </comment>
    <comment ref="D45" authorId="2" shapeId="0" xr:uid="{00000000-0006-0000-0500-00001A000000}">
      <text>
        <r>
          <rPr>
            <sz val="8"/>
            <color indexed="81"/>
            <rFont val="Tahoma"/>
            <family val="2"/>
          </rPr>
          <t>For projects that serve multiple tenant types or include multiple unit types (SRO, Special Needs, Family, etc.), TCAC will allow the use of a weighted average vacancy rate for the project based on the underwriting vacancy rates required under TCAC regulation section 10327(g)(3).</t>
        </r>
      </text>
    </comment>
    <comment ref="D46" authorId="2" shapeId="0" xr:uid="{00000000-0006-0000-0500-00001B000000}">
      <text>
        <r>
          <rPr>
            <sz val="8"/>
            <color indexed="81"/>
            <rFont val="Tahoma"/>
            <family val="2"/>
          </rPr>
          <t>For projects that serve multiple tenant types or include multiple unit types (SRO, Special Needs, Family, etc.), TCAC will allow the use of a weighted average vacancy rate for the project based on the underwriting vacancy rates required under TCAC regulation section 10327(g)(3).</t>
        </r>
      </text>
    </comment>
    <comment ref="D47" authorId="2" shapeId="0" xr:uid="{00000000-0006-0000-0500-00001C000000}">
      <text>
        <r>
          <rPr>
            <sz val="8"/>
            <color indexed="81"/>
            <rFont val="Tahoma"/>
            <family val="2"/>
          </rPr>
          <t>For projects that serve multiple tenant types or include multiple unit types (SRO, Special Needs, Family, etc.), TCAC will allow the use of a weighted average vacancy rate for the project based on the underwriting vacancy rates required under TCAC regulation section 10327(g)(3).</t>
        </r>
      </text>
    </comment>
    <comment ref="D48" authorId="2" shapeId="0" xr:uid="{00000000-0006-0000-0500-00001D000000}">
      <text>
        <r>
          <rPr>
            <sz val="8"/>
            <color indexed="81"/>
            <rFont val="Tahoma"/>
            <family val="2"/>
          </rPr>
          <t>For projects that serve multiple tenant types or include multiple unit types (SRO, Special Needs, Family, etc.), TCAC will allow the use of a weighted average vacancy rate for the project based on the underwriting vacancy rates required under TCAC regulation section 10327(g)(3).</t>
        </r>
      </text>
    </comment>
    <comment ref="D91" authorId="3" shapeId="0" xr:uid="{00000000-0006-0000-0500-00001E000000}">
      <text>
        <r>
          <rPr>
            <sz val="8"/>
            <color indexed="81"/>
            <rFont val="Tahoma"/>
            <family val="2"/>
          </rPr>
          <t xml:space="preserve">Including assessments.
</t>
        </r>
      </text>
    </comment>
    <comment ref="E91" authorId="3" shapeId="0" xr:uid="{00000000-0006-0000-0500-00001F000000}">
      <text>
        <r>
          <rPr>
            <sz val="8"/>
            <color indexed="81"/>
            <rFont val="Tahoma"/>
            <family val="2"/>
          </rPr>
          <t xml:space="preserve">Including assessments.
</t>
        </r>
      </text>
    </comment>
    <comment ref="C111" authorId="5" shapeId="0" xr:uid="{00000000-0006-0000-0500-000020000000}">
      <text>
        <r>
          <rPr>
            <sz val="8"/>
            <color indexed="81"/>
            <rFont val="Tahoma"/>
            <family val="2"/>
          </rPr>
          <t>Reserves funded from operating cash flow only.  Do not include capitalized reserves.</t>
        </r>
      </text>
    </comment>
    <comment ref="D130" authorId="2" shapeId="0" xr:uid="{00000000-0006-0000-0500-000021000000}">
      <text>
        <r>
          <rPr>
            <sz val="8"/>
            <color indexed="81"/>
            <rFont val="Tahoma"/>
            <family val="2"/>
          </rPr>
          <t xml:space="preserve">If HCD application, rolls to Cash Flow sheet below Debt Service Coverage </t>
        </r>
        <r>
          <rPr>
            <sz val="8"/>
            <color indexed="81"/>
            <rFont val="Tahoma"/>
            <family val="2"/>
          </rPr>
          <t xml:space="preserve">
Ratio line.</t>
        </r>
      </text>
    </comment>
    <comment ref="A138" authorId="2" shapeId="0" xr:uid="{00000000-0006-0000-0500-000022000000}">
      <text>
        <r>
          <rPr>
            <b/>
            <sz val="8"/>
            <color indexed="81"/>
            <rFont val="Tahoma"/>
            <family val="2"/>
          </rPr>
          <t>grodine:</t>
        </r>
        <r>
          <rPr>
            <sz val="8"/>
            <color indexed="81"/>
            <rFont val="Tahoma"/>
            <family val="2"/>
          </rPr>
          <t xml:space="preserve">
Refer to the reserve worksheet.</t>
        </r>
      </text>
    </comment>
    <comment ref="A139" authorId="2" shapeId="0" xr:uid="{00000000-0006-0000-0500-000023000000}">
      <text>
        <r>
          <rPr>
            <b/>
            <sz val="8"/>
            <color indexed="81"/>
            <rFont val="Tahoma"/>
            <family val="2"/>
          </rPr>
          <t>grodine:</t>
        </r>
        <r>
          <rPr>
            <sz val="8"/>
            <color indexed="81"/>
            <rFont val="Tahoma"/>
            <family val="2"/>
          </rPr>
          <t xml:space="preserve">
Refer to the reserve worksheet.</t>
        </r>
      </text>
    </comment>
    <comment ref="A141" authorId="2" shapeId="0" xr:uid="{00000000-0006-0000-0500-000024000000}">
      <text>
        <r>
          <rPr>
            <b/>
            <sz val="8"/>
            <color indexed="81"/>
            <rFont val="Tahoma"/>
            <family val="2"/>
          </rPr>
          <t>grodine:</t>
        </r>
        <r>
          <rPr>
            <sz val="8"/>
            <color indexed="81"/>
            <rFont val="Tahoma"/>
            <family val="2"/>
          </rPr>
          <t xml:space="preserve">
Reference G:\CA\Multifamily Housing Section\MHP\MHP ORIG\ORIG 2008-2009 (1C-4)\Project Report tools\Transition Reserve Calculations.pdf</t>
        </r>
      </text>
    </comment>
    <comment ref="A142" authorId="2" shapeId="0" xr:uid="{00000000-0006-0000-0500-000025000000}">
      <text>
        <r>
          <rPr>
            <b/>
            <sz val="8"/>
            <color indexed="81"/>
            <rFont val="Tahoma"/>
            <family val="2"/>
          </rPr>
          <t>grodine:</t>
        </r>
        <r>
          <rPr>
            <sz val="8"/>
            <color indexed="81"/>
            <rFont val="Tahoma"/>
            <family val="2"/>
          </rPr>
          <t xml:space="preserve">
Reference G:\CA\Multifamily Housing Section\MHP\MHP ORIG\ORIG 2008-2009 (1C-4)\Project Report tools\Transition Reserve Calculations.pdf</t>
        </r>
      </text>
    </comment>
    <comment ref="A143" authorId="2" shapeId="0" xr:uid="{00000000-0006-0000-0500-000026000000}">
      <text>
        <r>
          <rPr>
            <b/>
            <sz val="8"/>
            <color indexed="81"/>
            <rFont val="Tahoma"/>
            <family val="2"/>
          </rPr>
          <t>grodine:</t>
        </r>
        <r>
          <rPr>
            <sz val="8"/>
            <color indexed="81"/>
            <rFont val="Tahoma"/>
            <family val="2"/>
          </rPr>
          <t xml:space="preserve">
Refer to MHP safe harbor charts at G:\CA\Multifamily Housing Section\MHP\MHP ORIG\ORIG 2008-2009 (1C-4)\Project Report tools\Multifamily Operating Cost Benchmark Ranges 2007.doc.  Also in this same folder refer to TCAC Operating Costs Summary Minimums.pdf</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grodine</author>
  </authors>
  <commentList>
    <comment ref="J1" authorId="0" shapeId="0" xr:uid="{00000000-0006-0000-0600-000001000000}">
      <text>
        <r>
          <rPr>
            <sz val="8"/>
            <color indexed="81"/>
            <rFont val="Tahoma"/>
            <family val="2"/>
          </rPr>
          <t>Insert income using 100% income level of four person household of Project County 
Grantees may use HCD's MHP income charts</t>
        </r>
      </text>
    </comment>
    <comment ref="D26" authorId="0" shapeId="0" xr:uid="{00000000-0006-0000-0600-000002000000}">
      <text>
        <r>
          <rPr>
            <b/>
            <sz val="9"/>
            <color indexed="81"/>
            <rFont val="Tahoma"/>
            <family val="2"/>
          </rPr>
          <t>UA - Subsidies</t>
        </r>
        <r>
          <rPr>
            <sz val="9"/>
            <color indexed="81"/>
            <rFont val="Tahoma"/>
            <family val="2"/>
          </rPr>
          <t xml:space="preserve">
</t>
        </r>
      </text>
    </comment>
    <comment ref="H26" authorId="0" shapeId="0" xr:uid="{00000000-0006-0000-0600-000003000000}">
      <text>
        <r>
          <rPr>
            <b/>
            <sz val="9"/>
            <color indexed="81"/>
            <rFont val="Tahoma"/>
            <family val="2"/>
          </rPr>
          <t>UA - Subsidies</t>
        </r>
        <r>
          <rPr>
            <sz val="9"/>
            <color indexed="81"/>
            <rFont val="Tahoma"/>
            <family val="2"/>
          </rPr>
          <t xml:space="preserve">
</t>
        </r>
      </text>
    </comment>
    <comment ref="L44" authorId="0" shapeId="0" xr:uid="{00000000-0006-0000-0600-000004000000}">
      <text>
        <r>
          <rPr>
            <b/>
            <sz val="9"/>
            <color indexed="81"/>
            <rFont val="Tahoma"/>
            <family val="2"/>
          </rPr>
          <t>UA - Subsidies</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Information Technology</author>
    <author>rschmunk</author>
    <author>eabdala</author>
    <author>Debra Starbuck</author>
  </authors>
  <commentList>
    <comment ref="A5" authorId="0" shapeId="0" xr:uid="{00000000-0006-0000-0700-000001000000}">
      <text>
        <r>
          <rPr>
            <sz val="9"/>
            <color indexed="8"/>
            <rFont val="Tahoma"/>
            <family val="2"/>
          </rPr>
          <t>This should represent income from all regulated and income restricted rental units.</t>
        </r>
      </text>
    </comment>
    <comment ref="A6" authorId="0" shapeId="0" xr:uid="{00000000-0006-0000-0700-000002000000}">
      <text>
        <r>
          <rPr>
            <sz val="9"/>
            <color indexed="8"/>
            <rFont val="Tahoma"/>
            <family val="2"/>
          </rPr>
          <t>This may include manager's units that aren't regulated by income restrictions - or market rate units</t>
        </r>
        <r>
          <rPr>
            <sz val="8"/>
            <color indexed="8"/>
            <rFont val="Tahoma"/>
            <family val="2"/>
          </rPr>
          <t>.</t>
        </r>
      </text>
    </comment>
    <comment ref="A7" authorId="1" shapeId="0" xr:uid="{00000000-0006-0000-0700-000003000000}">
      <text>
        <r>
          <rPr>
            <sz val="9"/>
            <color indexed="81"/>
            <rFont val="Tahoma"/>
            <family val="2"/>
          </rPr>
          <t>Aka rent subsidies. Calculated as the contract rent amount minus the restricted amount -- actual subsidies will likely be greater</t>
        </r>
      </text>
    </comment>
    <comment ref="A12" authorId="1" shapeId="0" xr:uid="{00000000-0006-0000-0700-000004000000}">
      <text>
        <r>
          <rPr>
            <sz val="9"/>
            <color indexed="81"/>
            <rFont val="Tahoma"/>
            <family val="2"/>
          </rPr>
          <t>Enter other 
source.  E.g.. Capitalized reserve.</t>
        </r>
      </text>
    </comment>
    <comment ref="A17" authorId="2" shapeId="0" xr:uid="{00000000-0006-0000-0700-000005000000}">
      <text>
        <r>
          <rPr>
            <sz val="9"/>
            <color indexed="81"/>
            <rFont val="Tahoma"/>
            <family val="2"/>
          </rPr>
          <t>Garage &amp; Parking Spaces and Other Miscellaneous Rent Revenue</t>
        </r>
      </text>
    </comment>
    <comment ref="C29" authorId="3" shapeId="0" xr:uid="{00000000-0006-0000-0700-000006000000}">
      <text>
        <r>
          <rPr>
            <sz val="9"/>
            <color indexed="8"/>
            <rFont val="Tahoma"/>
            <family val="2"/>
          </rPr>
          <t>CalHFA does not consider Commercial income for purposes of establishing debt service coverage ratios.  Change this number to 100% for CalHFA loan requests.</t>
        </r>
      </text>
    </comment>
    <comment ref="C48" authorId="3" shapeId="0" xr:uid="{00000000-0006-0000-0700-000007000000}">
      <text>
        <r>
          <rPr>
            <sz val="9"/>
            <color indexed="8"/>
            <rFont val="Tahoma"/>
            <family val="2"/>
          </rPr>
          <t xml:space="preserve">This figure is excluded from Total Debt Service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George Rodine</author>
    <author>rschmunk</author>
    <author>Administrator</author>
    <author>eabdala</author>
  </authors>
  <commentList>
    <comment ref="C5" authorId="0" shapeId="0" xr:uid="{00000000-0006-0000-0800-000001000000}">
      <text>
        <r>
          <rPr>
            <b/>
            <sz val="9"/>
            <color indexed="81"/>
            <rFont val="Tahoma"/>
            <family val="2"/>
          </rPr>
          <t xml:space="preserve">For 9% Tax Credit Projects:
</t>
        </r>
        <r>
          <rPr>
            <sz val="9"/>
            <color indexed="81"/>
            <rFont val="Tahoma"/>
            <family val="2"/>
          </rPr>
          <t xml:space="preserve">If cell is shaded in red, the total assisted units in columns K, N, Q, T and W in the chart at right does not equal total assisted units in the NPLH Rents worksheet.
 </t>
        </r>
      </text>
    </comment>
    <comment ref="D8" authorId="0" shapeId="0" xr:uid="{00000000-0006-0000-0800-000002000000}">
      <text>
        <r>
          <rPr>
            <sz val="9"/>
            <color indexed="81"/>
            <rFont val="Tahoma"/>
            <family val="2"/>
          </rPr>
          <t xml:space="preserve">Homekey Assisted Units divided by Total Units less Manager Units.
</t>
        </r>
      </text>
    </comment>
    <comment ref="A10" authorId="1" shapeId="0" xr:uid="{00000000-0006-0000-0800-000003000000}">
      <text>
        <r>
          <rPr>
            <sz val="9"/>
            <color indexed="81"/>
            <rFont val="Tahoma"/>
            <family val="2"/>
          </rPr>
          <t>Aka rent subsidies. Calculated as the contract rent amount minus the restricted amount -- actual subsidies will likely be greater</t>
        </r>
      </text>
    </comment>
    <comment ref="B11" authorId="2" shapeId="0" xr:uid="{00000000-0006-0000-0800-000004000000}">
      <text>
        <r>
          <rPr>
            <sz val="9"/>
            <color indexed="81"/>
            <rFont val="Tahoma"/>
            <family val="2"/>
          </rPr>
          <t xml:space="preserve">An alternative proration % may be entered in the cell at right. If a different proration is used, explain the rational for proration in yellow comments box below. If amounts in Year 1 through 20 are manually entered, explain rational in yellow comments box below.
</t>
        </r>
      </text>
    </comment>
    <comment ref="B12" authorId="2" shapeId="0" xr:uid="{00000000-0006-0000-0800-000005000000}">
      <text>
        <r>
          <rPr>
            <sz val="9"/>
            <color indexed="81"/>
            <rFont val="Tahoma"/>
            <family val="2"/>
          </rPr>
          <t xml:space="preserve">An alternative proration % may be entered in the cell at right. If a different proration is used, explain the rational for proration in yellow comments box below. If amounts in Year 1 through 20 are manually entered, explain rational in yellow comments box below.
</t>
        </r>
      </text>
    </comment>
    <comment ref="B13" authorId="2" shapeId="0" xr:uid="{00000000-0006-0000-0800-000006000000}">
      <text>
        <r>
          <rPr>
            <sz val="9"/>
            <color indexed="81"/>
            <rFont val="Tahoma"/>
            <family val="2"/>
          </rPr>
          <t xml:space="preserve">An alternative proration % may be entered in the cell at right. If a different proration is used, explain the rational for proration in yellow comments box below. If amounts in Year 1 through 20 are manually entered, explain rational in yellow comments box below.
</t>
        </r>
      </text>
    </comment>
    <comment ref="A14" authorId="2" shapeId="0" xr:uid="{00000000-0006-0000-0800-000007000000}">
      <text>
        <r>
          <rPr>
            <sz val="9"/>
            <color indexed="81"/>
            <rFont val="Tahoma"/>
            <family val="2"/>
          </rPr>
          <t xml:space="preserve">An alternative proration % may be entered in the cell at right. If a different proration is used, explain the rational for proration in yellow comments box below. If amounts in Year 1 through 20 are manually entered, explain rational in yellow comments box below.
</t>
        </r>
      </text>
    </comment>
    <comment ref="A15" authorId="2" shapeId="0" xr:uid="{00000000-0006-0000-0800-000008000000}">
      <text>
        <r>
          <rPr>
            <sz val="9"/>
            <color indexed="81"/>
            <rFont val="Tahoma"/>
            <family val="2"/>
          </rPr>
          <t xml:space="preserve">An alternative proration % may be entered in the cell at right. If a different proration is used, explain the rational for proration in yellow comments box below. If amounts in Year 1 through 20 are manually entered, explain rational in yellow comments box below.
</t>
        </r>
      </text>
    </comment>
    <comment ref="A19" authorId="3" shapeId="0" xr:uid="{00000000-0006-0000-0800-000009000000}">
      <text>
        <r>
          <rPr>
            <sz val="9"/>
            <color indexed="81"/>
            <rFont val="Tahoma"/>
            <family val="2"/>
          </rPr>
          <t>Garage &amp; Parking Spaces and Other Miscellaneous Rent Revenue</t>
        </r>
      </text>
    </comment>
    <comment ref="F23" authorId="0" shapeId="0" xr:uid="{00000000-0006-0000-0800-00000A000000}">
      <text>
        <r>
          <rPr>
            <b/>
            <sz val="9"/>
            <color indexed="81"/>
            <rFont val="Tahoma"/>
            <family val="2"/>
          </rPr>
          <t xml:space="preserve">Per §209(f)(5)
</t>
        </r>
        <r>
          <rPr>
            <sz val="9"/>
            <color indexed="81"/>
            <rFont val="Tahoma"/>
            <family val="2"/>
          </rPr>
          <t xml:space="preserve">For purposes of sizing the COSR, a first-year vacancy rate of 15% may be used if doing so will not cause the Project to exceed the current limits established
pursuant to §200 (h) as set forth in the current NOFA.
</t>
        </r>
      </text>
    </comment>
    <comment ref="G23" authorId="0" shapeId="0" xr:uid="{00000000-0006-0000-0800-00000B000000}">
      <text>
        <r>
          <rPr>
            <b/>
            <sz val="9"/>
            <color indexed="81"/>
            <rFont val="Tahoma"/>
            <family val="2"/>
          </rPr>
          <t xml:space="preserve">Per §209(f)(4)
</t>
        </r>
        <r>
          <rPr>
            <sz val="9"/>
            <color indexed="81"/>
            <rFont val="Tahoma"/>
            <family val="2"/>
          </rPr>
          <t xml:space="preserve">The stabilized residential vacancy rate for the Assisted Units shall be assumed to be
5%, unless use of a lower or higher rate is required by another funding source, including TCAC, or is </t>
        </r>
        <r>
          <rPr>
            <b/>
            <sz val="9"/>
            <color indexed="81"/>
            <rFont val="Tahoma"/>
            <family val="2"/>
          </rPr>
          <t>supported</t>
        </r>
        <r>
          <rPr>
            <sz val="9"/>
            <color indexed="81"/>
            <rFont val="Tahoma"/>
            <family val="2"/>
          </rPr>
          <t xml:space="preserve"> by compelling market or other evidence.
</t>
        </r>
      </text>
    </comment>
    <comment ref="H23" authorId="0" shapeId="0" xr:uid="{00000000-0006-0000-0800-00000C000000}">
      <text>
        <r>
          <rPr>
            <b/>
            <sz val="9"/>
            <color indexed="81"/>
            <rFont val="Tahoma"/>
            <family val="2"/>
          </rPr>
          <t xml:space="preserve">Per §209(f)(4)
</t>
        </r>
        <r>
          <rPr>
            <sz val="9"/>
            <color indexed="81"/>
            <rFont val="Tahoma"/>
            <family val="2"/>
          </rPr>
          <t xml:space="preserve">The stabilized residential vacancy rate for the Assisted Units shall be assumed to be
5%, unless use of a lower or higher rate is required by another funding source, including TCAC, or is </t>
        </r>
        <r>
          <rPr>
            <b/>
            <sz val="9"/>
            <color indexed="81"/>
            <rFont val="Tahoma"/>
            <family val="2"/>
          </rPr>
          <t>supported</t>
        </r>
        <r>
          <rPr>
            <sz val="9"/>
            <color indexed="81"/>
            <rFont val="Tahoma"/>
            <family val="2"/>
          </rPr>
          <t xml:space="preserve"> by compelling market or other evidence.
</t>
        </r>
      </text>
    </comment>
    <comment ref="I23" authorId="0" shapeId="0" xr:uid="{00000000-0006-0000-0800-00000D000000}">
      <text>
        <r>
          <rPr>
            <b/>
            <sz val="9"/>
            <color indexed="81"/>
            <rFont val="Tahoma"/>
            <family val="2"/>
          </rPr>
          <t xml:space="preserve">Per §209(f)(4)
</t>
        </r>
        <r>
          <rPr>
            <sz val="9"/>
            <color indexed="81"/>
            <rFont val="Tahoma"/>
            <family val="2"/>
          </rPr>
          <t xml:space="preserve">The stabilized residential vacancy rate for the Assisted Units shall be assumed to be
5%, unless use of a lower or higher rate is required by another funding source, including TCAC, or is </t>
        </r>
        <r>
          <rPr>
            <b/>
            <sz val="9"/>
            <color indexed="81"/>
            <rFont val="Tahoma"/>
            <family val="2"/>
          </rPr>
          <t>supported</t>
        </r>
        <r>
          <rPr>
            <sz val="9"/>
            <color indexed="81"/>
            <rFont val="Tahoma"/>
            <family val="2"/>
          </rPr>
          <t xml:space="preserve"> by compelling market or other evidence.
</t>
        </r>
      </text>
    </comment>
    <comment ref="J23" authorId="0" shapeId="0" xr:uid="{00000000-0006-0000-0800-00000E000000}">
      <text>
        <r>
          <rPr>
            <b/>
            <sz val="9"/>
            <color indexed="81"/>
            <rFont val="Tahoma"/>
            <family val="2"/>
          </rPr>
          <t xml:space="preserve">Per §209(f)(4)
</t>
        </r>
        <r>
          <rPr>
            <sz val="9"/>
            <color indexed="81"/>
            <rFont val="Tahoma"/>
            <family val="2"/>
          </rPr>
          <t xml:space="preserve">The stabilized residential vacancy rate for the Assisted Units shall be assumed to be
5%, unless use of a lower or higher rate is required by another funding source, including TCAC, or is </t>
        </r>
        <r>
          <rPr>
            <b/>
            <sz val="9"/>
            <color indexed="81"/>
            <rFont val="Tahoma"/>
            <family val="2"/>
          </rPr>
          <t>supported</t>
        </r>
        <r>
          <rPr>
            <sz val="9"/>
            <color indexed="81"/>
            <rFont val="Tahoma"/>
            <family val="2"/>
          </rPr>
          <t xml:space="preserve"> by compelling market or other evidence.
</t>
        </r>
      </text>
    </comment>
    <comment ref="K23" authorId="0" shapeId="0" xr:uid="{00000000-0006-0000-0800-00000F000000}">
      <text>
        <r>
          <rPr>
            <b/>
            <sz val="9"/>
            <color indexed="81"/>
            <rFont val="Tahoma"/>
            <family val="2"/>
          </rPr>
          <t xml:space="preserve">Per §209(f)(4)
</t>
        </r>
        <r>
          <rPr>
            <sz val="9"/>
            <color indexed="81"/>
            <rFont val="Tahoma"/>
            <family val="2"/>
          </rPr>
          <t xml:space="preserve">The stabilized residential vacancy rate for the Assisted Units shall be assumed to be
5%, unless use of a lower or higher rate is required by another funding source, including TCAC, or is </t>
        </r>
        <r>
          <rPr>
            <b/>
            <sz val="9"/>
            <color indexed="81"/>
            <rFont val="Tahoma"/>
            <family val="2"/>
          </rPr>
          <t>supported</t>
        </r>
        <r>
          <rPr>
            <sz val="9"/>
            <color indexed="81"/>
            <rFont val="Tahoma"/>
            <family val="2"/>
          </rPr>
          <t xml:space="preserve"> by compelling market or other evidence.
</t>
        </r>
      </text>
    </comment>
    <comment ref="L23" authorId="0" shapeId="0" xr:uid="{00000000-0006-0000-0800-000010000000}">
      <text>
        <r>
          <rPr>
            <b/>
            <sz val="9"/>
            <color indexed="81"/>
            <rFont val="Tahoma"/>
            <family val="2"/>
          </rPr>
          <t xml:space="preserve">Per §209(f)(4)
</t>
        </r>
        <r>
          <rPr>
            <sz val="9"/>
            <color indexed="81"/>
            <rFont val="Tahoma"/>
            <family val="2"/>
          </rPr>
          <t xml:space="preserve">The stabilized residential vacancy rate for the Assisted Units shall be assumed to be
5%, unless use of a lower or higher rate is required by another funding source, including TCAC, or is </t>
        </r>
        <r>
          <rPr>
            <b/>
            <sz val="9"/>
            <color indexed="81"/>
            <rFont val="Tahoma"/>
            <family val="2"/>
          </rPr>
          <t>supported</t>
        </r>
        <r>
          <rPr>
            <sz val="9"/>
            <color indexed="81"/>
            <rFont val="Tahoma"/>
            <family val="2"/>
          </rPr>
          <t xml:space="preserve"> by compelling market or other evidence.
</t>
        </r>
      </text>
    </comment>
    <comment ref="M23" authorId="0" shapeId="0" xr:uid="{00000000-0006-0000-0800-000011000000}">
      <text>
        <r>
          <rPr>
            <b/>
            <sz val="9"/>
            <color indexed="81"/>
            <rFont val="Tahoma"/>
            <family val="2"/>
          </rPr>
          <t xml:space="preserve">Per §209(f)(4)
</t>
        </r>
        <r>
          <rPr>
            <sz val="9"/>
            <color indexed="81"/>
            <rFont val="Tahoma"/>
            <family val="2"/>
          </rPr>
          <t xml:space="preserve">The stabilized residential vacancy rate for the Assisted Units shall be assumed to be
5%, unless use of a lower or higher rate is required by another funding source, including TCAC, or is </t>
        </r>
        <r>
          <rPr>
            <b/>
            <sz val="9"/>
            <color indexed="81"/>
            <rFont val="Tahoma"/>
            <family val="2"/>
          </rPr>
          <t>supported</t>
        </r>
        <r>
          <rPr>
            <sz val="9"/>
            <color indexed="81"/>
            <rFont val="Tahoma"/>
            <family val="2"/>
          </rPr>
          <t xml:space="preserve"> by compelling market or other evidence.
</t>
        </r>
      </text>
    </comment>
    <comment ref="N23" authorId="0" shapeId="0" xr:uid="{00000000-0006-0000-0800-000012000000}">
      <text>
        <r>
          <rPr>
            <b/>
            <sz val="9"/>
            <color indexed="81"/>
            <rFont val="Tahoma"/>
            <family val="2"/>
          </rPr>
          <t xml:space="preserve">Per §209(f)(4)
</t>
        </r>
        <r>
          <rPr>
            <sz val="9"/>
            <color indexed="81"/>
            <rFont val="Tahoma"/>
            <family val="2"/>
          </rPr>
          <t xml:space="preserve">The stabilized residential vacancy rate for the Assisted Units shall be assumed to be
5%, unless use of a lower or higher rate is required by another funding source, including TCAC, or is </t>
        </r>
        <r>
          <rPr>
            <b/>
            <sz val="9"/>
            <color indexed="81"/>
            <rFont val="Tahoma"/>
            <family val="2"/>
          </rPr>
          <t>supported</t>
        </r>
        <r>
          <rPr>
            <sz val="9"/>
            <color indexed="81"/>
            <rFont val="Tahoma"/>
            <family val="2"/>
          </rPr>
          <t xml:space="preserve"> by compelling market or other evidence.
</t>
        </r>
      </text>
    </comment>
    <comment ref="O23" authorId="0" shapeId="0" xr:uid="{00000000-0006-0000-0800-000013000000}">
      <text>
        <r>
          <rPr>
            <b/>
            <sz val="9"/>
            <color indexed="81"/>
            <rFont val="Tahoma"/>
            <family val="2"/>
          </rPr>
          <t xml:space="preserve">Per §209(f)(4)
</t>
        </r>
        <r>
          <rPr>
            <sz val="9"/>
            <color indexed="81"/>
            <rFont val="Tahoma"/>
            <family val="2"/>
          </rPr>
          <t xml:space="preserve">The stabilized residential vacancy rate for the Assisted Units shall be assumed to be
5%, unless use of a lower or higher rate is required by another funding source, including TCAC, or is </t>
        </r>
        <r>
          <rPr>
            <b/>
            <sz val="9"/>
            <color indexed="81"/>
            <rFont val="Tahoma"/>
            <family val="2"/>
          </rPr>
          <t>supported</t>
        </r>
        <r>
          <rPr>
            <sz val="9"/>
            <color indexed="81"/>
            <rFont val="Tahoma"/>
            <family val="2"/>
          </rPr>
          <t xml:space="preserve"> by compelling market or other evidence.
</t>
        </r>
      </text>
    </comment>
    <comment ref="P23" authorId="0" shapeId="0" xr:uid="{00000000-0006-0000-0800-000014000000}">
      <text>
        <r>
          <rPr>
            <b/>
            <sz val="9"/>
            <color indexed="81"/>
            <rFont val="Tahoma"/>
            <family val="2"/>
          </rPr>
          <t xml:space="preserve">Per §209(f)(4)
</t>
        </r>
        <r>
          <rPr>
            <sz val="9"/>
            <color indexed="81"/>
            <rFont val="Tahoma"/>
            <family val="2"/>
          </rPr>
          <t xml:space="preserve">The stabilized residential vacancy rate for the Assisted Units shall be assumed to be
5%, unless use of a lower or higher rate is required by another funding source, including TCAC, or is </t>
        </r>
        <r>
          <rPr>
            <b/>
            <sz val="9"/>
            <color indexed="81"/>
            <rFont val="Tahoma"/>
            <family val="2"/>
          </rPr>
          <t>supported</t>
        </r>
        <r>
          <rPr>
            <sz val="9"/>
            <color indexed="81"/>
            <rFont val="Tahoma"/>
            <family val="2"/>
          </rPr>
          <t xml:space="preserve"> by compelling market or other evidence.
</t>
        </r>
      </text>
    </comment>
    <comment ref="Q23" authorId="0" shapeId="0" xr:uid="{00000000-0006-0000-0800-000015000000}">
      <text>
        <r>
          <rPr>
            <b/>
            <sz val="9"/>
            <color indexed="81"/>
            <rFont val="Tahoma"/>
            <family val="2"/>
          </rPr>
          <t xml:space="preserve">Per §209(f)(4)
</t>
        </r>
        <r>
          <rPr>
            <sz val="9"/>
            <color indexed="81"/>
            <rFont val="Tahoma"/>
            <family val="2"/>
          </rPr>
          <t xml:space="preserve">The stabilized residential vacancy rate for the Assisted Units shall be assumed to be
5%, unless use of a lower or higher rate is required by another funding source, including TCAC, or is </t>
        </r>
        <r>
          <rPr>
            <b/>
            <sz val="9"/>
            <color indexed="81"/>
            <rFont val="Tahoma"/>
            <family val="2"/>
          </rPr>
          <t>supported</t>
        </r>
        <r>
          <rPr>
            <sz val="9"/>
            <color indexed="81"/>
            <rFont val="Tahoma"/>
            <family val="2"/>
          </rPr>
          <t xml:space="preserve"> by compelling market or other evidence.
</t>
        </r>
      </text>
    </comment>
    <comment ref="R23" authorId="0" shapeId="0" xr:uid="{00000000-0006-0000-0800-000016000000}">
      <text>
        <r>
          <rPr>
            <b/>
            <sz val="9"/>
            <color indexed="81"/>
            <rFont val="Tahoma"/>
            <family val="2"/>
          </rPr>
          <t xml:space="preserve">Per §209(f)(4)
</t>
        </r>
        <r>
          <rPr>
            <sz val="9"/>
            <color indexed="81"/>
            <rFont val="Tahoma"/>
            <family val="2"/>
          </rPr>
          <t xml:space="preserve">The stabilized residential vacancy rate for the Assisted Units shall be assumed to be
5%, unless use of a lower or higher rate is required by another funding source, including TCAC, or is </t>
        </r>
        <r>
          <rPr>
            <b/>
            <sz val="9"/>
            <color indexed="81"/>
            <rFont val="Tahoma"/>
            <family val="2"/>
          </rPr>
          <t>supported</t>
        </r>
        <r>
          <rPr>
            <sz val="9"/>
            <color indexed="81"/>
            <rFont val="Tahoma"/>
            <family val="2"/>
          </rPr>
          <t xml:space="preserve"> by compelling market or other evidence.
</t>
        </r>
      </text>
    </comment>
    <comment ref="S23" authorId="0" shapeId="0" xr:uid="{00000000-0006-0000-0800-000017000000}">
      <text>
        <r>
          <rPr>
            <b/>
            <sz val="9"/>
            <color indexed="81"/>
            <rFont val="Tahoma"/>
            <family val="2"/>
          </rPr>
          <t xml:space="preserve">Per §209(f)(4)
</t>
        </r>
        <r>
          <rPr>
            <sz val="9"/>
            <color indexed="81"/>
            <rFont val="Tahoma"/>
            <family val="2"/>
          </rPr>
          <t xml:space="preserve">The stabilized residential vacancy rate for the Assisted Units shall be assumed to be
5%, unless use of a lower or higher rate is required by another funding source, including TCAC, or is </t>
        </r>
        <r>
          <rPr>
            <b/>
            <sz val="9"/>
            <color indexed="81"/>
            <rFont val="Tahoma"/>
            <family val="2"/>
          </rPr>
          <t>supported</t>
        </r>
        <r>
          <rPr>
            <sz val="9"/>
            <color indexed="81"/>
            <rFont val="Tahoma"/>
            <family val="2"/>
          </rPr>
          <t xml:space="preserve"> by compelling market or other evidence.
</t>
        </r>
      </text>
    </comment>
    <comment ref="T23" authorId="0" shapeId="0" xr:uid="{00000000-0006-0000-0800-000018000000}">
      <text>
        <r>
          <rPr>
            <b/>
            <sz val="9"/>
            <color indexed="81"/>
            <rFont val="Tahoma"/>
            <family val="2"/>
          </rPr>
          <t xml:space="preserve">Per §209(f)(4)
</t>
        </r>
        <r>
          <rPr>
            <sz val="9"/>
            <color indexed="81"/>
            <rFont val="Tahoma"/>
            <family val="2"/>
          </rPr>
          <t xml:space="preserve">The stabilized residential vacancy rate for the Assisted Units shall be assumed to be
5%, unless use of a lower or higher rate is required by another funding source, including TCAC, or is </t>
        </r>
        <r>
          <rPr>
            <b/>
            <sz val="9"/>
            <color indexed="81"/>
            <rFont val="Tahoma"/>
            <family val="2"/>
          </rPr>
          <t>supported</t>
        </r>
        <r>
          <rPr>
            <sz val="9"/>
            <color indexed="81"/>
            <rFont val="Tahoma"/>
            <family val="2"/>
          </rPr>
          <t xml:space="preserve"> by compelling market or other evidence.
</t>
        </r>
      </text>
    </comment>
    <comment ref="U23" authorId="0" shapeId="0" xr:uid="{00000000-0006-0000-0800-000019000000}">
      <text>
        <r>
          <rPr>
            <b/>
            <sz val="9"/>
            <color indexed="81"/>
            <rFont val="Tahoma"/>
            <family val="2"/>
          </rPr>
          <t xml:space="preserve">Per §209(f)(4)
</t>
        </r>
        <r>
          <rPr>
            <sz val="9"/>
            <color indexed="81"/>
            <rFont val="Tahoma"/>
            <family val="2"/>
          </rPr>
          <t xml:space="preserve">The stabilized residential vacancy rate for the Assisted Units shall be assumed to be
5%, unless use of a lower or higher rate is required by another funding source, including TCAC, or is </t>
        </r>
        <r>
          <rPr>
            <b/>
            <sz val="9"/>
            <color indexed="81"/>
            <rFont val="Tahoma"/>
            <family val="2"/>
          </rPr>
          <t>supported</t>
        </r>
        <r>
          <rPr>
            <sz val="9"/>
            <color indexed="81"/>
            <rFont val="Tahoma"/>
            <family val="2"/>
          </rPr>
          <t xml:space="preserve"> by compelling market or other evidence.
</t>
        </r>
      </text>
    </comment>
    <comment ref="V23" authorId="0" shapeId="0" xr:uid="{00000000-0006-0000-0800-00001A000000}">
      <text>
        <r>
          <rPr>
            <b/>
            <sz val="9"/>
            <color indexed="81"/>
            <rFont val="Tahoma"/>
            <family val="2"/>
          </rPr>
          <t xml:space="preserve">Per §209(f)(4)
</t>
        </r>
        <r>
          <rPr>
            <sz val="9"/>
            <color indexed="81"/>
            <rFont val="Tahoma"/>
            <family val="2"/>
          </rPr>
          <t xml:space="preserve">The stabilized residential vacancy rate for the Assisted Units shall be assumed to be
5%, unless use of a lower or higher rate is required by another funding source, including TCAC, or is </t>
        </r>
        <r>
          <rPr>
            <b/>
            <sz val="9"/>
            <color indexed="81"/>
            <rFont val="Tahoma"/>
            <family val="2"/>
          </rPr>
          <t>supported</t>
        </r>
        <r>
          <rPr>
            <sz val="9"/>
            <color indexed="81"/>
            <rFont val="Tahoma"/>
            <family val="2"/>
          </rPr>
          <t xml:space="preserve"> by compelling market or other evidence.
</t>
        </r>
      </text>
    </comment>
    <comment ref="W23" authorId="0" shapeId="0" xr:uid="{00000000-0006-0000-0800-00001B000000}">
      <text>
        <r>
          <rPr>
            <b/>
            <sz val="9"/>
            <color indexed="81"/>
            <rFont val="Tahoma"/>
            <family val="2"/>
          </rPr>
          <t xml:space="preserve">Per §209(f)(4)
</t>
        </r>
        <r>
          <rPr>
            <sz val="9"/>
            <color indexed="81"/>
            <rFont val="Tahoma"/>
            <family val="2"/>
          </rPr>
          <t xml:space="preserve">The stabilized residential vacancy rate for the Assisted Units shall be assumed to be
5%, unless use of a lower or higher rate is required by another funding source, including TCAC, or is </t>
        </r>
        <r>
          <rPr>
            <b/>
            <sz val="9"/>
            <color indexed="81"/>
            <rFont val="Tahoma"/>
            <family val="2"/>
          </rPr>
          <t>supported</t>
        </r>
        <r>
          <rPr>
            <sz val="9"/>
            <color indexed="81"/>
            <rFont val="Tahoma"/>
            <family val="2"/>
          </rPr>
          <t xml:space="preserve"> by compelling market or other evidence.
</t>
        </r>
      </text>
    </comment>
    <comment ref="X23" authorId="0" shapeId="0" xr:uid="{00000000-0006-0000-0800-00001C000000}">
      <text>
        <r>
          <rPr>
            <b/>
            <sz val="9"/>
            <color indexed="81"/>
            <rFont val="Tahoma"/>
            <family val="2"/>
          </rPr>
          <t xml:space="preserve">Per §209(f)(4)
</t>
        </r>
        <r>
          <rPr>
            <sz val="9"/>
            <color indexed="81"/>
            <rFont val="Tahoma"/>
            <family val="2"/>
          </rPr>
          <t xml:space="preserve">The stabilized residential vacancy rate for the Assisted Units shall be assumed to be
5%, unless use of a lower or higher rate is required by another funding source, including TCAC, or is </t>
        </r>
        <r>
          <rPr>
            <b/>
            <sz val="9"/>
            <color indexed="81"/>
            <rFont val="Tahoma"/>
            <family val="2"/>
          </rPr>
          <t>supported</t>
        </r>
        <r>
          <rPr>
            <sz val="9"/>
            <color indexed="81"/>
            <rFont val="Tahoma"/>
            <family val="2"/>
          </rPr>
          <t xml:space="preserve"> by compelling market or other evidence.
</t>
        </r>
      </text>
    </comment>
    <comment ref="Y23" authorId="0" shapeId="0" xr:uid="{00000000-0006-0000-0800-00001D000000}">
      <text>
        <r>
          <rPr>
            <b/>
            <sz val="9"/>
            <color indexed="81"/>
            <rFont val="Tahoma"/>
            <family val="2"/>
          </rPr>
          <t xml:space="preserve">Per §209(f)(4)
</t>
        </r>
        <r>
          <rPr>
            <sz val="9"/>
            <color indexed="81"/>
            <rFont val="Tahoma"/>
            <family val="2"/>
          </rPr>
          <t xml:space="preserve">The stabilized residential vacancy rate for the Assisted Units shall be assumed to be
5%, unless use of a lower or higher rate is required by another funding source, including TCAC, or is </t>
        </r>
        <r>
          <rPr>
            <b/>
            <sz val="9"/>
            <color indexed="81"/>
            <rFont val="Tahoma"/>
            <family val="2"/>
          </rPr>
          <t>supported</t>
        </r>
        <r>
          <rPr>
            <sz val="9"/>
            <color indexed="81"/>
            <rFont val="Tahoma"/>
            <family val="2"/>
          </rPr>
          <t xml:space="preserve"> by compelling market or other evidence.
</t>
        </r>
      </text>
    </comment>
    <comment ref="D32" authorId="2" shapeId="0" xr:uid="{00000000-0006-0000-0800-00001E000000}">
      <text>
        <r>
          <rPr>
            <sz val="9"/>
            <color indexed="81"/>
            <rFont val="Tahoma"/>
            <family val="2"/>
          </rPr>
          <t xml:space="preserve">If applicable, enter alternative proration % and explain rational for proration in yellow comments box below.
</t>
        </r>
      </text>
    </comment>
    <comment ref="A48" authorId="0" shapeId="0" xr:uid="{00000000-0006-0000-0800-00001F000000}">
      <text>
        <r>
          <rPr>
            <sz val="9"/>
            <color indexed="81"/>
            <rFont val="Tahoma"/>
            <family val="2"/>
          </rPr>
          <t xml:space="preserve">If amount is </t>
        </r>
        <r>
          <rPr>
            <b/>
            <i/>
            <sz val="9"/>
            <color indexed="81"/>
            <rFont val="Tahoma"/>
            <family val="2"/>
          </rPr>
          <t>bold font and italic</t>
        </r>
        <r>
          <rPr>
            <sz val="9"/>
            <color indexed="81"/>
            <rFont val="Tahoma"/>
            <family val="2"/>
          </rPr>
          <t xml:space="preserve"> indicates payment equal maximum per year based on 5% of Homekey 24-Month Operating Subsidy.
</t>
        </r>
      </text>
    </comment>
  </commentList>
</comments>
</file>

<file path=xl/sharedStrings.xml><?xml version="1.0" encoding="utf-8"?>
<sst xmlns="http://schemas.openxmlformats.org/spreadsheetml/2006/main" count="1039" uniqueCount="810">
  <si>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</si>
  <si>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</si>
  <si>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</si>
  <si>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</si>
  <si>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</si>
  <si>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</si>
  <si>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</si>
  <si>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</si>
  <si>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</si>
  <si>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</si>
  <si>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</si>
  <si>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</si>
  <si>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</si>
  <si>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</si>
  <si>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</si>
  <si>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</si>
  <si>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</si>
  <si>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</si>
  <si>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</si>
  <si>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</si>
  <si>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</si>
  <si>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</si>
  <si>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</si>
  <si>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</si>
  <si>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</si>
  <si>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</si>
  <si>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</si>
  <si>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</si>
  <si>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</si>
  <si>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</si>
  <si>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</si>
  <si>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</si>
  <si>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</si>
  <si>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</si>
  <si>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</si>
  <si>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</si>
  <si>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</si>
  <si>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</si>
  <si>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</si>
  <si>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</si>
  <si>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</si>
  <si>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</si>
  <si>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</si>
  <si>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</si>
  <si>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</si>
  <si>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</si>
  <si>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</si>
  <si>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</si>
  <si>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</si>
  <si>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</si>
  <si>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</si>
  <si>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</si>
  <si>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</si>
  <si>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</si>
  <si>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</si>
  <si>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</si>
  <si>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</si>
  <si>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General</t>
  </si>
  <si>
    <t>General
Site &amp; Units
Dev Sources</t>
  </si>
  <si>
    <t>Contacts</t>
  </si>
  <si>
    <t>Site &amp; Units</t>
  </si>
  <si>
    <t>Site &amp; Units
Rents</t>
  </si>
  <si>
    <t>Misc.</t>
  </si>
  <si>
    <t>Rents</t>
  </si>
  <si>
    <t>Dev Sources</t>
  </si>
  <si>
    <t>Drop Down Name</t>
  </si>
  <si>
    <t>Fed Min. Set</t>
  </si>
  <si>
    <t xml:space="preserve">TCAC Application Type: </t>
  </si>
  <si>
    <t>CalHFA Application Type</t>
  </si>
  <si>
    <t>Tenure Type</t>
  </si>
  <si>
    <t>TCAC Housing Type</t>
  </si>
  <si>
    <t>State Set-Aside</t>
  </si>
  <si>
    <t xml:space="preserve">TCAC Geographical Area </t>
  </si>
  <si>
    <t>Relocation Req'd?</t>
  </si>
  <si>
    <t>County</t>
  </si>
  <si>
    <t>Yes/No</t>
  </si>
  <si>
    <t>Pool</t>
  </si>
  <si>
    <t>Development  Type</t>
  </si>
  <si>
    <t xml:space="preserve">Occupancy </t>
  </si>
  <si>
    <t>TCAC_Type Housing</t>
  </si>
  <si>
    <t>Applicant Role</t>
  </si>
  <si>
    <t>Multiple Parcels?</t>
  </si>
  <si>
    <t>HCD Funding</t>
  </si>
  <si>
    <t>AssemblyDistrictCode</t>
  </si>
  <si>
    <t>CongressionalDistrictCode</t>
  </si>
  <si>
    <t>SenateDistrictCode</t>
  </si>
  <si>
    <t>FORM OF ENTITY</t>
  </si>
  <si>
    <t>Partner or Member Role</t>
  </si>
  <si>
    <t>Site Control</t>
  </si>
  <si>
    <t>Access Road Maintenance</t>
  </si>
  <si>
    <t>Layout</t>
  </si>
  <si>
    <t>Unit Size</t>
  </si>
  <si>
    <t>Lease Terms</t>
  </si>
  <si>
    <t>Type of Utility</t>
  </si>
  <si>
    <t>Type of Utility-2</t>
  </si>
  <si>
    <t>Owner or Tenant paid utilities</t>
  </si>
  <si>
    <t>Income Limit</t>
  </si>
  <si>
    <t>Rent Limit</t>
  </si>
  <si>
    <t>Beds</t>
  </si>
  <si>
    <t>Required Payment</t>
  </si>
  <si>
    <t>Repayment Terms Type</t>
  </si>
  <si>
    <t xml:space="preserve">Interest Rate Type </t>
  </si>
  <si>
    <t>20% at 50%</t>
  </si>
  <si>
    <t>Preliminary Reservation</t>
  </si>
  <si>
    <t>Pre-Application</t>
  </si>
  <si>
    <t xml:space="preserve">Permanent </t>
  </si>
  <si>
    <t>Large Family</t>
  </si>
  <si>
    <t>Nonprofit Organization</t>
  </si>
  <si>
    <t>San Diego County</t>
  </si>
  <si>
    <t>No</t>
  </si>
  <si>
    <t>Yes</t>
  </si>
  <si>
    <t>New Construction</t>
  </si>
  <si>
    <t>None</t>
  </si>
  <si>
    <t>Dormitory</t>
  </si>
  <si>
    <t>Project Sponsor / Developer</t>
  </si>
  <si>
    <t>No - one legal parcel</t>
  </si>
  <si>
    <t>Name of HCD Funding</t>
  </si>
  <si>
    <t>Yet to be formed L.P.</t>
  </si>
  <si>
    <t>Managing General Partner of Owner</t>
  </si>
  <si>
    <t>Fee Title</t>
  </si>
  <si>
    <t>Public</t>
  </si>
  <si>
    <t>Flat</t>
  </si>
  <si>
    <t>NNN</t>
  </si>
  <si>
    <t>Gas</t>
  </si>
  <si>
    <t>Owner</t>
  </si>
  <si>
    <t>TCAC</t>
  </si>
  <si>
    <t>0 Bdrm.</t>
  </si>
  <si>
    <t>Interest Only</t>
  </si>
  <si>
    <t>FAM</t>
  </si>
  <si>
    <t>Fixed for Term</t>
  </si>
  <si>
    <t>40% at 60%</t>
  </si>
  <si>
    <t>Final Reservation</t>
  </si>
  <si>
    <t xml:space="preserve">Application </t>
  </si>
  <si>
    <t>Transitional</t>
  </si>
  <si>
    <t>Single Room Occupancy</t>
  </si>
  <si>
    <t>Nonprofit Homeless Apportionment</t>
  </si>
  <si>
    <t>Orange County</t>
  </si>
  <si>
    <t>Temporary Only</t>
  </si>
  <si>
    <t>Rural</t>
  </si>
  <si>
    <t>Acquisition/Rehabilitation</t>
  </si>
  <si>
    <t>Elderly over 55</t>
  </si>
  <si>
    <t>Congregate Care</t>
  </si>
  <si>
    <t>Bond Issuer</t>
  </si>
  <si>
    <t>Yes - contiguous</t>
  </si>
  <si>
    <t>AHSC</t>
  </si>
  <si>
    <t>Yet to be formed LLC</t>
  </si>
  <si>
    <t>General Partner of Owner</t>
  </si>
  <si>
    <t>Purchase Option</t>
  </si>
  <si>
    <t>Private</t>
  </si>
  <si>
    <t>Townhouse</t>
  </si>
  <si>
    <t>Other</t>
  </si>
  <si>
    <t>Electric</t>
  </si>
  <si>
    <t>Tenant</t>
  </si>
  <si>
    <t>CalHFA</t>
  </si>
  <si>
    <t>1 Bdrm.</t>
  </si>
  <si>
    <t>Deferred</t>
  </si>
  <si>
    <t>AWC</t>
  </si>
  <si>
    <t>Fixed with Reset</t>
  </si>
  <si>
    <t>Placed In Service</t>
  </si>
  <si>
    <t>Commitment</t>
  </si>
  <si>
    <t>At-Risk</t>
  </si>
  <si>
    <t>Los Angeles County</t>
  </si>
  <si>
    <t>Temp. &amp; Perm.</t>
  </si>
  <si>
    <t>Mixed Income</t>
  </si>
  <si>
    <t>New Const. &amp; Acq/Rehab</t>
  </si>
  <si>
    <t>Elderly over 62</t>
  </si>
  <si>
    <t xml:space="preserve">Group Home </t>
  </si>
  <si>
    <t>Local Government HOME Applicant</t>
  </si>
  <si>
    <t>Yes - noncontiguous</t>
  </si>
  <si>
    <t>HOME - Home Inv. Part.</t>
  </si>
  <si>
    <t>Limited Partnership</t>
  </si>
  <si>
    <t>Administrative General Partner of Owner</t>
  </si>
  <si>
    <t>Lease</t>
  </si>
  <si>
    <t>Detached</t>
  </si>
  <si>
    <t>Propane</t>
  </si>
  <si>
    <t>Well</t>
  </si>
  <si>
    <t>2 Bdrm.</t>
  </si>
  <si>
    <t>RR</t>
  </si>
  <si>
    <t>Fixed, then Variable</t>
  </si>
  <si>
    <t>Re-application, Credit awarded</t>
  </si>
  <si>
    <t>Closing</t>
  </si>
  <si>
    <t>Special Needs</t>
  </si>
  <si>
    <t>Rural/RHS 514</t>
  </si>
  <si>
    <t>Inland Empire</t>
  </si>
  <si>
    <t>Rehabilitation Only</t>
  </si>
  <si>
    <t>Some Elderly - 55+</t>
  </si>
  <si>
    <t>Assisted Living</t>
  </si>
  <si>
    <t>Ultimate Owner (LP or LLC)</t>
  </si>
  <si>
    <t>IIG</t>
  </si>
  <si>
    <t>Limited Liability Company</t>
  </si>
  <si>
    <t>Managing Member</t>
  </si>
  <si>
    <t>Lease Option</t>
  </si>
  <si>
    <t>Solar</t>
  </si>
  <si>
    <t>3 Bdrm.</t>
  </si>
  <si>
    <t>DEF</t>
  </si>
  <si>
    <t>Variable</t>
  </si>
  <si>
    <t>Re-application, Credit never awarded</t>
  </si>
  <si>
    <t>Seniors</t>
  </si>
  <si>
    <t>Rural/RHS 515</t>
  </si>
  <si>
    <t>Central</t>
  </si>
  <si>
    <t>Conversion</t>
  </si>
  <si>
    <t>Some Elderly - 62+</t>
  </si>
  <si>
    <t>Housing Co-op</t>
  </si>
  <si>
    <t xml:space="preserve">Consultant </t>
  </si>
  <si>
    <t>Joe Serna, Jr. Farmworker</t>
  </si>
  <si>
    <t>Non-profit Corporation</t>
  </si>
  <si>
    <t>DDA</t>
  </si>
  <si>
    <t>4 Bdrm.</t>
  </si>
  <si>
    <t>Not Yet Known</t>
  </si>
  <si>
    <t>Large Family/At-Risk Waiver</t>
  </si>
  <si>
    <t>Rural/RHS 538</t>
  </si>
  <si>
    <t>Coastal California</t>
  </si>
  <si>
    <t>Students Only</t>
  </si>
  <si>
    <t xml:space="preserve">SRO </t>
  </si>
  <si>
    <t>General Partner</t>
  </si>
  <si>
    <t>MHP - General</t>
  </si>
  <si>
    <t>Non-profit Public Benefit Corporation</t>
  </si>
  <si>
    <t>Eminent Domain</t>
  </si>
  <si>
    <t>5 Bdrm.</t>
  </si>
  <si>
    <t>Small Development</t>
  </si>
  <si>
    <t>San Francisco County</t>
  </si>
  <si>
    <t>Shared Housing</t>
  </si>
  <si>
    <t>MHP - Supportive Housing</t>
  </si>
  <si>
    <t xml:space="preserve">For-profit Corporation </t>
  </si>
  <si>
    <t>Other -specify in Applicant Notes</t>
  </si>
  <si>
    <t>IO</t>
  </si>
  <si>
    <t>San Mateo/Santa Clara</t>
  </si>
  <si>
    <t>NHTF - Nat Hsng Trust Fnd</t>
  </si>
  <si>
    <t>Tribal Government</t>
  </si>
  <si>
    <t>F2FL</t>
  </si>
  <si>
    <t>At-Risk and In Rural Census Tract</t>
  </si>
  <si>
    <t>North and East Bay</t>
  </si>
  <si>
    <t>NPLH -No Place Like Home</t>
  </si>
  <si>
    <t>Public Agency</t>
  </si>
  <si>
    <t>MHP</t>
  </si>
  <si>
    <t xml:space="preserve">Capital/Northern </t>
  </si>
  <si>
    <t>Predevelopment Loan</t>
  </si>
  <si>
    <t>Joint Powers Authority</t>
  </si>
  <si>
    <t>SRO</t>
  </si>
  <si>
    <t>All Other</t>
  </si>
  <si>
    <t>Transit Oriented Develop.</t>
  </si>
  <si>
    <t>Individual(s)</t>
  </si>
  <si>
    <t>VHHP</t>
  </si>
  <si>
    <t xml:space="preserve">San Francisco </t>
  </si>
  <si>
    <t>PROJECT NAME:</t>
  </si>
  <si>
    <t>PROJECT ADDRESS:</t>
  </si>
  <si>
    <t>PROJECT COUNTY:</t>
  </si>
  <si>
    <t>Project Summary</t>
  </si>
  <si>
    <t>Project Description</t>
  </si>
  <si>
    <t>Amt./Restrict. Unit:</t>
  </si>
  <si>
    <t>Total Development Cost:</t>
  </si>
  <si>
    <t>Total Cost/Unit:</t>
  </si>
  <si>
    <t>Ultimate Borrower:</t>
  </si>
  <si>
    <t>Managing General Partner:</t>
  </si>
  <si>
    <t>Administrative General Partner:</t>
  </si>
  <si>
    <t>Architect:</t>
  </si>
  <si>
    <t>Construction Start Date:</t>
  </si>
  <si>
    <t>General Contractor:</t>
  </si>
  <si>
    <t>Construction Completion Date:</t>
  </si>
  <si>
    <t xml:space="preserve">Lead Service Provider: </t>
  </si>
  <si>
    <t>Ultimate Site Control:</t>
  </si>
  <si>
    <t xml:space="preserve">Property Management:    </t>
  </si>
  <si>
    <t>Land Area:</t>
  </si>
  <si>
    <t>Type</t>
  </si>
  <si>
    <t>Project Type:</t>
  </si>
  <si>
    <t>Total Residential Area:</t>
  </si>
  <si>
    <t>sq. ft.</t>
  </si>
  <si>
    <t>Project Design:</t>
  </si>
  <si>
    <t>Community Room:</t>
  </si>
  <si>
    <t>No. of Residential Bldgs:</t>
  </si>
  <si>
    <t>Number of Elevators:</t>
  </si>
  <si>
    <t>Number of Stories:</t>
  </si>
  <si>
    <t>Number of Guest Parking Spaces:</t>
  </si>
  <si>
    <t>Conversion of Nonresidential Structures</t>
  </si>
  <si>
    <t>Parking Spaces:</t>
  </si>
  <si>
    <t>Commercial Uses:</t>
  </si>
  <si>
    <t>Parking Type:</t>
  </si>
  <si>
    <t>Other Uses:</t>
  </si>
  <si>
    <t>Construction Period Funding</t>
  </si>
  <si>
    <t>Source</t>
  </si>
  <si>
    <t xml:space="preserve">Lien </t>
  </si>
  <si>
    <t>Status</t>
  </si>
  <si>
    <t>Amount</t>
  </si>
  <si>
    <t>Terms</t>
  </si>
  <si>
    <t>Committed</t>
  </si>
  <si>
    <t>Not Committed</t>
  </si>
  <si>
    <t>Total</t>
  </si>
  <si>
    <t>Permanent Funding</t>
  </si>
  <si>
    <t>Notes</t>
  </si>
  <si>
    <t xml:space="preserve"> AMI for County of: </t>
  </si>
  <si>
    <t>(4 person household):</t>
  </si>
  <si>
    <t>Unit Mix</t>
  </si>
  <si>
    <t># of
Bdrms.</t>
  </si>
  <si>
    <t># of
Units</t>
  </si>
  <si>
    <t>Total
Restricted</t>
  </si>
  <si>
    <t>Max. Gross Rent</t>
  </si>
  <si>
    <t>Less Utility Allowance</t>
  </si>
  <si>
    <t>Maximum Net Rent</t>
  </si>
  <si>
    <t>Proposed Net Rent</t>
  </si>
  <si>
    <t>Homeless</t>
  </si>
  <si>
    <t>At-Risk of Homeless</t>
  </si>
  <si>
    <t>Other HCD Assisted</t>
  </si>
  <si>
    <t>Other Rental Subsidy (specify)</t>
  </si>
  <si>
    <t># of
Bedrooms</t>
  </si>
  <si>
    <t xml:space="preserve">% of
Area
Median
Income </t>
  </si>
  <si>
    <t>Terms:</t>
  </si>
  <si>
    <t>Years Renewable</t>
  </si>
  <si>
    <t>Units</t>
  </si>
  <si>
    <t>Mo. Subsidy Contract Rent</t>
  </si>
  <si>
    <t>Total Mo. Restricted Subsidy</t>
  </si>
  <si>
    <t>Total Mo. Proposed Subsidy</t>
  </si>
  <si>
    <t>Monthly:</t>
  </si>
  <si>
    <t>Annual:</t>
  </si>
  <si>
    <t>Total Annual Rental Subsidy Amount:</t>
  </si>
  <si>
    <t>Operating Subsidy Name:</t>
  </si>
  <si>
    <t>Annual Operating Subsidy Amount:</t>
  </si>
  <si>
    <t>Feasibility Analysis</t>
  </si>
  <si>
    <t xml:space="preserve">Sponsor Experience </t>
  </si>
  <si>
    <t>Market Info</t>
  </si>
  <si>
    <t>Environmental Risks</t>
  </si>
  <si>
    <t>Relocation</t>
  </si>
  <si>
    <t>PROJECT DEVELOPMENT BUDGET</t>
  </si>
  <si>
    <t>DEVELOPMENT COST</t>
  </si>
  <si>
    <t>Total Project Costs</t>
  </si>
  <si>
    <t>Residential Costs</t>
  </si>
  <si>
    <t>Commercial Costs</t>
  </si>
  <si>
    <t>Comments and explanation of basis changes</t>
  </si>
  <si>
    <t>LAND COST/ACQUISITION</t>
  </si>
  <si>
    <t>Land Cost or Value</t>
  </si>
  <si>
    <t>Demolition</t>
  </si>
  <si>
    <t>Legal</t>
  </si>
  <si>
    <t>Land Lease Rent Prepayment</t>
  </si>
  <si>
    <t>Total Land Cost or Value</t>
  </si>
  <si>
    <t>Existing Improvements Cost or Value</t>
  </si>
  <si>
    <t>Off-Site Improvements</t>
  </si>
  <si>
    <t>Total Acquisition Cost</t>
  </si>
  <si>
    <t>Total Land Cost / Acquisition Cost</t>
  </si>
  <si>
    <t>Predevelopment Interest/Holding Cost</t>
  </si>
  <si>
    <t>Assumed, Accrued Interest on Existing Debt (Rehab/Acq)</t>
  </si>
  <si>
    <t>Excess Purchase Price Over Appraisal</t>
  </si>
  <si>
    <t>REHABILITATION</t>
  </si>
  <si>
    <t>Site Work</t>
  </si>
  <si>
    <t>Structures</t>
  </si>
  <si>
    <t>General Requirements</t>
  </si>
  <si>
    <t>Contractor Overhead</t>
  </si>
  <si>
    <t>Contractor Profit</t>
  </si>
  <si>
    <t>Prevailing Wages</t>
  </si>
  <si>
    <t>General Liability Insurance</t>
  </si>
  <si>
    <t>Other: Asbestos Clearance</t>
  </si>
  <si>
    <t>Other: Modular Unit</t>
  </si>
  <si>
    <t>Other:  Appliances</t>
  </si>
  <si>
    <t>Other: (Specify)</t>
  </si>
  <si>
    <t>Total Rehabilitation Costs</t>
  </si>
  <si>
    <t>Total Relocation Expenses</t>
  </si>
  <si>
    <t>NEW CONSTRUCTION</t>
  </si>
  <si>
    <t>Total New Construction Costs</t>
  </si>
  <si>
    <t>ARCHITECTURAL FEES</t>
  </si>
  <si>
    <t>Design</t>
  </si>
  <si>
    <t>Supervision</t>
  </si>
  <si>
    <t>Total Architectural Costs</t>
  </si>
  <si>
    <t>Total Survey &amp; Engineering</t>
  </si>
  <si>
    <t>CONSTRUCTION INTEREST &amp; FEES</t>
  </si>
  <si>
    <t>Construction Loan Interest</t>
  </si>
  <si>
    <t>Origination Fee</t>
  </si>
  <si>
    <t>Credit Enhancement/Application Fee</t>
  </si>
  <si>
    <t>Bond Premium</t>
  </si>
  <si>
    <t>Cost of Issuance</t>
  </si>
  <si>
    <t>Title &amp; Recording</t>
  </si>
  <si>
    <t>Taxes</t>
  </si>
  <si>
    <t>Insurance</t>
  </si>
  <si>
    <t>Total Construction Interest &amp; Fees</t>
  </si>
  <si>
    <t>PERMANENT FINANCING</t>
  </si>
  <si>
    <t>Loan Origination Fee</t>
  </si>
  <si>
    <t>Total Permanent Financing Costs</t>
  </si>
  <si>
    <t>Subtotals Forward</t>
  </si>
  <si>
    <t>LEGAL FEES</t>
  </si>
  <si>
    <t>Legal Paid by Applicant</t>
  </si>
  <si>
    <t>Total Attorney Costs</t>
  </si>
  <si>
    <t>RESERVES</t>
  </si>
  <si>
    <t>Operating Reserve</t>
  </si>
  <si>
    <t>Replacement Reserve</t>
  </si>
  <si>
    <t>Transition Reserve</t>
  </si>
  <si>
    <t>Rent Reserve</t>
  </si>
  <si>
    <t>Total Reserve Costs</t>
  </si>
  <si>
    <t>CONTINGENCY COSTS</t>
  </si>
  <si>
    <t xml:space="preserve">Construction Hard Cost Contingency </t>
  </si>
  <si>
    <t>Soft Cost Contingency</t>
  </si>
  <si>
    <t>Total Contingency Costs</t>
  </si>
  <si>
    <t>OTHER PROJECT COSTS</t>
  </si>
  <si>
    <t>TCAC App/Allocation/Monitoring Fees</t>
  </si>
  <si>
    <t>Environmental Audit</t>
  </si>
  <si>
    <t>Local Development Impact Fees</t>
  </si>
  <si>
    <t>Permit Processing Fees</t>
  </si>
  <si>
    <t>Capital Fees</t>
  </si>
  <si>
    <t>Marketing</t>
  </si>
  <si>
    <t>Furnishings</t>
  </si>
  <si>
    <t>Market Study</t>
  </si>
  <si>
    <t>Accounting/Reimbursable</t>
  </si>
  <si>
    <t>Appraisal Costs</t>
  </si>
  <si>
    <t>Total Other Costs</t>
  </si>
  <si>
    <t>SUBTOTAL PROJECT COST</t>
  </si>
  <si>
    <t>DEVELOPER COSTS</t>
  </si>
  <si>
    <t>Developer Overhead/Profit</t>
  </si>
  <si>
    <t>Consultant/Processing Agent</t>
  </si>
  <si>
    <t>Project Administration</t>
  </si>
  <si>
    <t>Broker Fees Paid  to a Related Party</t>
  </si>
  <si>
    <t>Construction Oversight by Developer</t>
  </si>
  <si>
    <t>Total Developer Costs</t>
  </si>
  <si>
    <t>TOTAL PROJECT COST</t>
  </si>
  <si>
    <t>EMPLOYEE INFORMATION</t>
  </si>
  <si>
    <t>No.</t>
  </si>
  <si>
    <t>FTE</t>
  </si>
  <si>
    <t>Employee Job Title</t>
  </si>
  <si>
    <t>Salary/Wages</t>
  </si>
  <si>
    <t>Unit/Year</t>
  </si>
  <si>
    <t>Unit/Year/Mo</t>
  </si>
  <si>
    <t>Service Funding Budgeted:</t>
  </si>
  <si>
    <t>On-Site Manager(s)</t>
  </si>
  <si>
    <t>On-Site Assistant Manager(s)</t>
  </si>
  <si>
    <t>Amount Allowed:</t>
  </si>
  <si>
    <t>Supportive Services Staff Supervisor(s)</t>
  </si>
  <si>
    <t>No. Units</t>
  </si>
  <si>
    <t>Dollar Amnt Per Unit</t>
  </si>
  <si>
    <t>On-Site Supportive Services Coordinator</t>
  </si>
  <si>
    <t>Chronic Homeless:</t>
  </si>
  <si>
    <t>Other Supportive Services Staff (inc. Case Manager)</t>
  </si>
  <si>
    <t>On-Site Maintenance Employee(s)</t>
  </si>
  <si>
    <t>Supportive Housing:</t>
  </si>
  <si>
    <t>On-Site Leasing Agent/Administrative Employee(s)</t>
  </si>
  <si>
    <t>On-Site Security Employee(s)</t>
  </si>
  <si>
    <t>Measurable SNP</t>
  </si>
  <si>
    <t>All Others</t>
  </si>
  <si>
    <t>Total Salaries and Value of Free Rent Units</t>
  </si>
  <si>
    <t>Show free rent as an Expense?</t>
  </si>
  <si>
    <t xml:space="preserve">Count free rent as an </t>
  </si>
  <si>
    <t>Payroll Taxes</t>
  </si>
  <si>
    <t>expense?</t>
  </si>
  <si>
    <t>Workers Compensation</t>
  </si>
  <si>
    <t>Employee Benefits</t>
  </si>
  <si>
    <t>Employee(s) Payroll Taxes, Workers Comp. &amp; Benefits</t>
  </si>
  <si>
    <t>Total Employee(s) Expenses</t>
  </si>
  <si>
    <t>Employee Units</t>
  </si>
  <si>
    <t>Job Title(s) of Employee(s) Living On-Site</t>
  </si>
  <si>
    <t>Unit Type
(No. of bdrms.)</t>
  </si>
  <si>
    <t>Square Footage</t>
  </si>
  <si>
    <t xml:space="preserve"> </t>
  </si>
  <si>
    <t>Total Square Footage</t>
  </si>
  <si>
    <t>Annual Operating Budget</t>
  </si>
  <si>
    <t xml:space="preserve"> Acct. No.</t>
  </si>
  <si>
    <t>REVENUE - INCOME</t>
  </si>
  <si>
    <t xml:space="preserve">Residential </t>
  </si>
  <si>
    <t xml:space="preserve">Commercial </t>
  </si>
  <si>
    <t>5120/5140</t>
  </si>
  <si>
    <t>Rent Revenue - Gross Potential</t>
  </si>
  <si>
    <t>Services Coordinator</t>
  </si>
  <si>
    <t>Restricted Unit Rents</t>
  </si>
  <si>
    <t>Unrestricted Unit Rents</t>
  </si>
  <si>
    <t>Tenant Assistance Payments</t>
  </si>
  <si>
    <t>Operating Subsidies</t>
  </si>
  <si>
    <t>Other: (specify)</t>
  </si>
  <si>
    <t>Laundry and Vending Revenue</t>
  </si>
  <si>
    <t>Garage and Parking Spaces</t>
  </si>
  <si>
    <t xml:space="preserve">Miscellaneous Rent Revenue </t>
  </si>
  <si>
    <t>Gross Potential Income (GPI)</t>
  </si>
  <si>
    <t>Vacancy Rate:  Restricted Units</t>
  </si>
  <si>
    <t>Vacancy Rate:  Unrestricted Units</t>
  </si>
  <si>
    <t>Vacancy Rate:  Tenant Assistance Payments</t>
  </si>
  <si>
    <t xml:space="preserve">Vacancy Rate:  Laundry &amp; Vending &amp; Other Income  </t>
  </si>
  <si>
    <t xml:space="preserve">Vacancy Rate:  Commercial Income </t>
  </si>
  <si>
    <t>5220/5240</t>
  </si>
  <si>
    <t>Vacancy Loss(es)</t>
  </si>
  <si>
    <t>Effective Gross Income (EGI)</t>
  </si>
  <si>
    <t>EXPENSES</t>
  </si>
  <si>
    <t>ADMINISTRATIVE EXPENSES: 6200/6300</t>
  </si>
  <si>
    <t>Conventions and Meetings</t>
  </si>
  <si>
    <t>Advertising and Marketing</t>
  </si>
  <si>
    <t>Other Renting Expenses</t>
  </si>
  <si>
    <t>Office/Administrative Salaries -- from above</t>
  </si>
  <si>
    <t>Office Expenses</t>
  </si>
  <si>
    <t>Office or Model Apartment Rent</t>
  </si>
  <si>
    <t>Management Fee</t>
  </si>
  <si>
    <t>Site/Resident Manager(s) Salaries -- from above</t>
  </si>
  <si>
    <t>Administrative Free Rent Unit  -- from above</t>
  </si>
  <si>
    <t>Legal Expense -- Project</t>
  </si>
  <si>
    <t>Audit Expense</t>
  </si>
  <si>
    <t>Bookkeeping Fees/Accounting Services</t>
  </si>
  <si>
    <t>Miscellaneous Administrative Expenses</t>
  </si>
  <si>
    <t>6263T</t>
  </si>
  <si>
    <t xml:space="preserve">  TOTAL ADMINISTRATIVE EXPENSES</t>
  </si>
  <si>
    <t xml:space="preserve">EXPENSES (continued) </t>
  </si>
  <si>
    <t>UTILITIES EXPENSES: 6400</t>
  </si>
  <si>
    <t>Electricity</t>
  </si>
  <si>
    <t>Water</t>
  </si>
  <si>
    <t>Sewer</t>
  </si>
  <si>
    <t>Other Utilities: (specify)</t>
  </si>
  <si>
    <t>6400T</t>
  </si>
  <si>
    <t xml:space="preserve">  TOTAL UTILITIES EXPENSES</t>
  </si>
  <si>
    <t>OPERATING AND MAINTENANCE EXPENSES: 6500</t>
  </si>
  <si>
    <t>Payroll -- from above</t>
  </si>
  <si>
    <t xml:space="preserve">Supplies </t>
  </si>
  <si>
    <t>Contracts</t>
  </si>
  <si>
    <t>Garbage and Trash Removal</t>
  </si>
  <si>
    <t>Security Contract</t>
  </si>
  <si>
    <t>Heating/Cooling Repairs and Maintenance</t>
  </si>
  <si>
    <t>Snow Removal</t>
  </si>
  <si>
    <t>Vehicle &amp; Maintenance Equipment Operation/Reports</t>
  </si>
  <si>
    <t>Miscellaneous Operating and Maintenance Expenses</t>
  </si>
  <si>
    <t>6500T</t>
  </si>
  <si>
    <t>TOTAL OPERATING &amp; MAINTENANCE EXPENSES</t>
  </si>
  <si>
    <t>TAXES AND INSURANCE: 6700</t>
  </si>
  <si>
    <t>Real Estate Taxes</t>
  </si>
  <si>
    <t>Payroll Taxes (Project's Share) -- from above</t>
  </si>
  <si>
    <t>Property and Liability Insurance (Hazard)</t>
  </si>
  <si>
    <t>Other Insurance (e.g. Earthquake)</t>
  </si>
  <si>
    <t>Fidelity Bond Insurance</t>
  </si>
  <si>
    <t>Worker's Compensation -- from above</t>
  </si>
  <si>
    <t>Health Insurance/Other Employee Benefits--from above</t>
  </si>
  <si>
    <t>Miscellaneous Taxes, Licenses, Permits &amp; Insurance</t>
  </si>
  <si>
    <t>6700T</t>
  </si>
  <si>
    <t xml:space="preserve">  TOTAL TAXES AND INSURANCE</t>
  </si>
  <si>
    <t>SUPPORTIVE SERVICES COSTS: 6900</t>
  </si>
  <si>
    <t>Staff Supervisor(s) Salaries- from above</t>
  </si>
  <si>
    <t>On-Site Services Coordinator Salaries - from above</t>
  </si>
  <si>
    <t>Other Supportive Services Staff Salaries - from above</t>
  </si>
  <si>
    <t>Supportive Services Administrative Overhead</t>
  </si>
  <si>
    <t>Other Supportive Services Costs: (specify)</t>
  </si>
  <si>
    <t>6900T</t>
  </si>
  <si>
    <t xml:space="preserve">  TOTAL SUPPORTIVE SERVICE COSTS </t>
  </si>
  <si>
    <t>TOTAL OPERATING EXPENSES</t>
  </si>
  <si>
    <t>FUNDED RESERVES: 7200</t>
  </si>
  <si>
    <t>Residential</t>
  </si>
  <si>
    <t>Commercial</t>
  </si>
  <si>
    <t>Required Replacement Reserve Deposits</t>
  </si>
  <si>
    <t>Other Reserves: Replacement Reserve</t>
  </si>
  <si>
    <t>Other Reserves: (specify)</t>
  </si>
  <si>
    <t>TOTAL RESERVES</t>
  </si>
  <si>
    <t>GROUND LEASE</t>
  </si>
  <si>
    <t>Ground Lease</t>
  </si>
  <si>
    <t>TOTAL GROUND LEASE</t>
  </si>
  <si>
    <t>NET OPERATING INCOME</t>
  </si>
  <si>
    <t>FINANCIAL EXPENSES: 6800</t>
  </si>
  <si>
    <t xml:space="preserve">2nd Mortgage Debt Service </t>
  </si>
  <si>
    <t>6800T</t>
  </si>
  <si>
    <t>TOTAL FINANCIAL EXPENSES</t>
  </si>
  <si>
    <t xml:space="preserve"> CASH FLOW</t>
  </si>
  <si>
    <t>Asset Management/Similar Fees</t>
  </si>
  <si>
    <t xml:space="preserve">Total Operating Expenses Per Unit </t>
  </si>
  <si>
    <t>Per Year</t>
  </si>
  <si>
    <t>Per Month</t>
  </si>
  <si>
    <t>Req. OR - Tax Credit Project</t>
  </si>
  <si>
    <t>Without any Adjustments</t>
  </si>
  <si>
    <t>With the Value of Rent-Free Units Included</t>
  </si>
  <si>
    <t>Req. OR - no Tax Credits</t>
  </si>
  <si>
    <t>Without  RE Taxes, Social Services Coordinator and Case Managers and With the Value of Rent Fee Units Included</t>
  </si>
  <si>
    <t>Reserves</t>
  </si>
  <si>
    <t>OPERATING: The $314,814 capitalized in the Development Budget meets the required Operating Reserve amount of $314,814 per UMR Section 8308 (for tax credit project - three months of Operating Expenses, three months of Replacement Reserves, and three months of non-contingent debt service).</t>
  </si>
  <si>
    <t xml:space="preserve">REPLACEMENT: Development Budget - HCD does not require a capitalized replacement reserve.  Annual Operating Budget - Per UMR Sec. 8309(b)(1), the initial amount of annual deposits to the replacement reserve account shall be equal to at least 0.6% of estimated construction costs associated with structures or $500 per unit ($52,000), with which this Project complies. </t>
  </si>
  <si>
    <t>REPLACEMENT: Development Budget - HCD does not require a capitalized replacement reserve.  Per UMR Sec. 8309(b)(2), for rehabilitation Projects, the initial amount of annual deposits to the replacement reserve account shall be determined by the Department based on the results of a third-party physical needs assessment.  For the purpose of underwriting, this figure is $591 per unit annually $61,464.</t>
  </si>
  <si>
    <t>TRANSITION RESERVE: A transition reserve will be required to comply with MHP Regulations Section 7312(f)(2). The amount required currently is $ and is funded through cash flow in year one and applied to cover potential losses in years 16 and 17.</t>
  </si>
  <si>
    <t>TRANSITION RESERVE: A transition reserve will be required to comply with MHP Regulations Section 7312(f)(2). The minimum amount required currently is $668,885 and is included in the Development Budget.</t>
  </si>
  <si>
    <t xml:space="preserve">TCAC MINIMUM OPERATING COSTS: Kansas House operating expense per unit per year is $6,962, which exceeds TCAC's minimum Operating Expenses. Operating expenses in this calculation exclude real estate taxes and assessments and any annual reserves funded from operating cash flow. </t>
  </si>
  <si>
    <t>Income from Restricted Units based on:</t>
  </si>
  <si>
    <t>Restricted Rents</t>
  </si>
  <si>
    <t>Proposed Rents</t>
  </si>
  <si>
    <t>*Regulated and Restricted terminology may be used interchangeably.</t>
  </si>
  <si>
    <t>INCOME FROM HOUSING UNITS</t>
  </si>
  <si>
    <t>Inflation</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</si>
  <si>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</si>
  <si>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</si>
  <si>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</si>
  <si>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</si>
  <si>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</si>
  <si>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</si>
  <si>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</si>
  <si>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</si>
  <si>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</si>
  <si>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</si>
  <si>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</si>
  <si>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</si>
  <si>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</si>
  <si>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</si>
  <si>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</si>
  <si>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</si>
  <si>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</si>
  <si>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</si>
  <si>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</si>
  <si>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</si>
  <si>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</si>
  <si>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</si>
  <si>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</si>
  <si>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</si>
  <si>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</si>
  <si>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</si>
  <si>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</si>
  <si>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</si>
  <si>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</si>
  <si>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</si>
  <si>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</si>
  <si>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</si>
  <si>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</si>
  <si>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</si>
  <si>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</si>
  <si>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</si>
  <si>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</si>
  <si>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</si>
  <si>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</si>
  <si>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</si>
  <si>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Restricted Unit  Rents</t>
  </si>
  <si>
    <t>Unrestricted Units</t>
  </si>
  <si>
    <t>Rental Assistance Payments</t>
  </si>
  <si>
    <t>Program:</t>
  </si>
  <si>
    <t>GROSS POTENTIAL INCOME - HOUSING</t>
  </si>
  <si>
    <t>OTHER INCOME</t>
  </si>
  <si>
    <t>Laundry &amp; Vending</t>
  </si>
  <si>
    <t xml:space="preserve">Other Income    </t>
  </si>
  <si>
    <t>Commercial Income</t>
  </si>
  <si>
    <t>GROSS POTENTIAL INCOME - OTHER</t>
  </si>
  <si>
    <t>GROSS POTENTIAL INCOME - TOTAL</t>
  </si>
  <si>
    <t xml:space="preserve">VACANCY ASSUMPTIONS </t>
  </si>
  <si>
    <t>Restricted Units</t>
  </si>
  <si>
    <t xml:space="preserve">Laundry/Vending/Other Income </t>
  </si>
  <si>
    <t xml:space="preserve">Commercial Income </t>
  </si>
  <si>
    <t>TOTAL VACANCY LOSS</t>
  </si>
  <si>
    <t xml:space="preserve">EFFECTIVE GROSS INCOME </t>
  </si>
  <si>
    <t>OPERATING EXPENSES &amp; RESERVE DEPOSITS</t>
  </si>
  <si>
    <t>Residential Exp. (w/o Real Estate Taxes &amp; Sup. Services)</t>
  </si>
  <si>
    <t>Supportive Services Costs</t>
  </si>
  <si>
    <t>Other Reserves</t>
  </si>
  <si>
    <t>Commercial Expenses</t>
  </si>
  <si>
    <t>TOTAL EXPENSES &amp; RESERVES</t>
  </si>
  <si>
    <t xml:space="preserve">NET OPERATING INCOME </t>
  </si>
  <si>
    <t>DEBT SERVICE</t>
  </si>
  <si>
    <t>Total Required Debt Service</t>
  </si>
  <si>
    <t>CASH FLOW after all debt service</t>
  </si>
  <si>
    <t>DEBT SERVICE COVERAGE RATIO</t>
  </si>
  <si>
    <t>Net Operating Income</t>
  </si>
  <si>
    <t>Cash Flow after all debt service</t>
  </si>
  <si>
    <t>AMI Level</t>
  </si>
  <si>
    <t>PU Loan Limit Efficiency</t>
  </si>
  <si>
    <t># of Efficiency Units</t>
  </si>
  <si>
    <t>Total Allowed for Efficiency</t>
  </si>
  <si>
    <t>PU Loan Limit for 1 BD</t>
  </si>
  <si>
    <t># of 1 BD Units</t>
  </si>
  <si>
    <t>Total Allowed for 1 BD</t>
  </si>
  <si>
    <t>PU Loan Limit for  2 BD</t>
  </si>
  <si>
    <t># of 2 BD Units</t>
  </si>
  <si>
    <t>Total Allowed for 2 BD</t>
  </si>
  <si>
    <t>PU Loan Limit for 3 BD</t>
  </si>
  <si>
    <t># of 3 BD Units</t>
  </si>
  <si>
    <t>Total Allowed for 3 BD</t>
  </si>
  <si>
    <t>PU Loan Limit for 4+ BD</t>
  </si>
  <si>
    <t># of 4 BD Units</t>
  </si>
  <si>
    <t>Total Allowed 
for  4+ BD</t>
  </si>
  <si>
    <t>Anticipated Tax Credits in Project:</t>
  </si>
  <si>
    <t>Non 9%</t>
  </si>
  <si>
    <t>Project County</t>
  </si>
  <si>
    <t>30%</t>
  </si>
  <si>
    <t>Total Number of Manager Units:</t>
  </si>
  <si>
    <t>25%</t>
  </si>
  <si>
    <t>20%</t>
  </si>
  <si>
    <t>Total Number of Units:</t>
  </si>
  <si>
    <t>15%</t>
  </si>
  <si>
    <t>TOTAL</t>
  </si>
  <si>
    <t>Efficiency:</t>
  </si>
  <si>
    <t>1 Bedroom:</t>
  </si>
  <si>
    <t>2 Bedroom:</t>
  </si>
  <si>
    <t>3 Bedroom:</t>
  </si>
  <si>
    <t>4+ Bedrm:</t>
  </si>
  <si>
    <t>Project Amount</t>
  </si>
  <si>
    <t>Proration</t>
  </si>
  <si>
    <t>Restricted Units vacancy rate</t>
  </si>
  <si>
    <t xml:space="preserve">Laundry, Vending &amp; Other Income </t>
  </si>
  <si>
    <t>OP. EXP. &amp; RESERVE DEPOSITS</t>
  </si>
  <si>
    <t>Residential Expenses
(w/o RE Taxes &amp; Supportive Services Costs)</t>
  </si>
  <si>
    <r>
      <t xml:space="preserve">Supportive Services Costs
</t>
    </r>
    <r>
      <rPr>
        <b/>
        <i/>
        <sz val="9"/>
        <color indexed="10"/>
        <rFont val="Arial"/>
        <family val="2"/>
      </rPr>
      <t>Enter proration % in yellow cell at right and explain rational for proration in yellow comments box below.</t>
    </r>
  </si>
  <si>
    <t>HCD Required Replacement Reserve Deposits</t>
  </si>
  <si>
    <t>HCD Required Other Reserve Deposits</t>
  </si>
  <si>
    <t>TOTAL OPERATING EXPENSES &amp; RESERVES</t>
  </si>
  <si>
    <t xml:space="preserve">Asset Mgmt/Similar Fees </t>
  </si>
  <si>
    <t>Cash Flow after Asset Mgmt/Similar Fees</t>
  </si>
  <si>
    <t>HomeKey Funds Requested:</t>
  </si>
  <si>
    <t>Acquisition or rehabilitation of motels, hotels, or hostels.</t>
  </si>
  <si>
    <t>Master leasing of properties</t>
  </si>
  <si>
    <t>Acquisition of other sites and assets</t>
  </si>
  <si>
    <t>Purchase of affordability covenants and restrictions for units</t>
  </si>
  <si>
    <t>Rehabilitation of other sites and assets</t>
  </si>
  <si>
    <t>HomeKey
Assisted</t>
  </si>
  <si>
    <t xml:space="preserve"> Rental Subsidy</t>
  </si>
  <si>
    <t>Total Number of Homekey Assisted Units:</t>
  </si>
  <si>
    <t>Proposed Homekey Assisted Unit Rents</t>
  </si>
  <si>
    <t>HomeKey 24-Month Operating Subsidy ANALYSIS - if applicable</t>
  </si>
  <si>
    <t>NON-HOMEKEY CASH FLOW</t>
  </si>
  <si>
    <t>Cash Flow (Project Cash Flow - Homekey Cash Flow)</t>
  </si>
  <si>
    <t xml:space="preserve"> HomeKey 24-Month Operating Subsidy</t>
  </si>
  <si>
    <t xml:space="preserve">24-M Operating Subsidy Assist. Unit </t>
  </si>
  <si>
    <t>24-M Operating Subsidy PU Total</t>
  </si>
  <si>
    <t>Cash flow paid towards Asset Mgmt/Similar Fees</t>
  </si>
  <si>
    <t>Cash flow after Asset Mgmt/Similar Fees</t>
  </si>
  <si>
    <t>Homekey CASH FLOW</t>
  </si>
  <si>
    <t>Homekey Cash Flow</t>
  </si>
  <si>
    <t>Homekey Asset Mgmt/Similar Fees - unpaid</t>
  </si>
  <si>
    <t>24-M Operating Subsidy (lesser of PU or CF)</t>
  </si>
  <si>
    <t>Homekey NET OPERATING INCOME</t>
  </si>
  <si>
    <t>Proration % Explanation and Comments:
The Homekey Unit proration of Residential Expenses is set at 57.4% to compensate for the higher costs associated with providing the Homekey units.</t>
  </si>
  <si>
    <t>Homekey 24-Month Operating Subsidy (5% max per year)</t>
  </si>
  <si>
    <t>Asset Mgmt/Similar Fees</t>
  </si>
  <si>
    <t>Net Operating Income after 24-Month Operating Subsidy</t>
  </si>
  <si>
    <t>DSCR with 24-Month Operating Subsidy</t>
  </si>
  <si>
    <t xml:space="preserve">1. Year 1 Cash flow after all debt service is less than 12% Operating Reserves.  
2. This amount is the max draw available for the year. </t>
  </si>
  <si>
    <r>
      <t>24-Month Operating Subsidy Draw (5% Distribution)</t>
    </r>
    <r>
      <rPr>
        <vertAlign val="subscript"/>
        <sz val="9"/>
        <color rgb="FF0000FF"/>
        <rFont val="Arial"/>
        <family val="2"/>
      </rPr>
      <t>2</t>
    </r>
  </si>
  <si>
    <t>Cash Flow after 24-Month Operating Subsidy</t>
  </si>
  <si>
    <t>Homekey 24-Month Operating Subsidy distributions cumulative</t>
  </si>
  <si>
    <t>Cash Flow with Homekey 24-Month Operating Subsidy distribution</t>
  </si>
  <si>
    <t>HomeKey Permanent Housing Project Budget</t>
  </si>
  <si>
    <t>Application Development Team (ADT)
Support Form</t>
  </si>
  <si>
    <t>Full Name:</t>
  </si>
  <si>
    <t>Date Requested:</t>
  </si>
  <si>
    <t>Application Version Date:</t>
  </si>
  <si>
    <t>Organization:</t>
  </si>
  <si>
    <t>Email:</t>
  </si>
  <si>
    <t>Contact Phone:</t>
  </si>
  <si>
    <t>Justification:</t>
  </si>
  <si>
    <t>Issue #</t>
  </si>
  <si>
    <t>Program Name &amp; Round</t>
  </si>
  <si>
    <t>Tab</t>
  </si>
  <si>
    <t>Section</t>
  </si>
  <si>
    <t>Cell#</t>
  </si>
  <si>
    <t>Update/Comment</t>
  </si>
  <si>
    <t xml:space="preserve">Urgency </t>
  </si>
  <si>
    <t>ADT Status</t>
  </si>
  <si>
    <t>Status Date</t>
  </si>
  <si>
    <t>Requestor</t>
  </si>
  <si>
    <t>Email</t>
  </si>
  <si>
    <t>Phone</t>
  </si>
  <si>
    <t>App Version</t>
  </si>
  <si>
    <t>Rev. 7/21/20</t>
  </si>
  <si>
    <t>State of California</t>
  </si>
  <si>
    <t>Governor Gavin Newsom</t>
  </si>
  <si>
    <t>Business, Consumer Services and Housing Agency</t>
  </si>
  <si>
    <t>Department of Housing and Community Development</t>
  </si>
  <si>
    <t>Sacramento, CA 95833</t>
  </si>
  <si>
    <t xml:space="preserve">Phone: (916) 263-2771  </t>
  </si>
  <si>
    <t>Instructions</t>
  </si>
  <si>
    <t xml:space="preserve">When opening this file, a yellow banner at the top may appear with a button that says "Enable Editing". It is essential that you click this box so that the macros are enabled. Enabling macros is necessary for full worksheet functionality. Macros do not work with Microsoft's Excel version for Apple Mac. </t>
  </si>
  <si>
    <t>PROJECT APN(S):</t>
  </si>
  <si>
    <t>COAPPLICANT:</t>
  </si>
  <si>
    <t xml:space="preserve">3rd Mortgage Debt Service </t>
  </si>
  <si>
    <t xml:space="preserve">4th Mortgage Debt Service </t>
  </si>
  <si>
    <t xml:space="preserve">5th Mortgage Debt Service </t>
  </si>
  <si>
    <t>Homekey</t>
  </si>
  <si>
    <t>Application Budget Workbook</t>
  </si>
  <si>
    <t>Lourdes M. Castro Ramirez, Secretary</t>
  </si>
  <si>
    <t>Gustavo Velasquez, Director</t>
  </si>
  <si>
    <t>2020 West El Camino Avenue</t>
  </si>
  <si>
    <t>Website: https://www.hcd.ca.gov/grants-funding/active-funding/homekey.shtml</t>
  </si>
  <si>
    <t>July 2020</t>
  </si>
  <si>
    <t>Email: Homekey@hcd.ca.gov</t>
  </si>
  <si>
    <r>
      <t xml:space="preserve">Please complete the "yellow" cells in the form below and email a copy to: </t>
    </r>
    <r>
      <rPr>
        <sz val="12"/>
        <color rgb="FF0070C0"/>
        <rFont val="Arial"/>
        <family val="2"/>
      </rPr>
      <t>Homekey@hcd.ca.gov</t>
    </r>
  </si>
  <si>
    <t>APPLICANT: (LOCAL PUBLIC AGENCY)</t>
  </si>
  <si>
    <t>Master Leased Housing</t>
  </si>
  <si>
    <t>Operating Subsidy Requested</t>
  </si>
  <si>
    <t>Senior - Age Restricted (Population)</t>
  </si>
  <si>
    <t>Permanent Housing</t>
  </si>
  <si>
    <t>Scattered Site Housing</t>
  </si>
  <si>
    <t>Commercial Space</t>
  </si>
  <si>
    <r>
      <rPr>
        <b/>
        <sz val="11"/>
        <rFont val="Arial"/>
        <family val="2"/>
      </rPr>
      <t xml:space="preserve">Disclosure of Application (California Public Records Act Statutes of 1968 Chapter 1473): </t>
    </r>
    <r>
      <rPr>
        <sz val="11"/>
        <rFont val="Arial"/>
        <family val="2"/>
      </rPr>
      <t>The application is a public record, which is available for public review pursuant to the California Public Records Act (CPRA) (Chapter 3.5 (commencing with Section 6250) of Division 7 of Title 1 of the Government Code). After final Homekey awards have been issued, the Department may disclose any materials provided by the Applicant to any person making a request under the CPRA. The Department cautions Applicants to use discretion in providing information not specifically requested, including but not limited to, bank account numbers, personal phone numbers, and home addresses. By providing this information to the Department, the Applicant is waiving any claim of confidentiality and consents to the disclosure of submitted material upon request.</t>
    </r>
  </si>
  <si>
    <r>
      <t xml:space="preserve">The Department will be accepting over-the-counter applications beginning on or about July 22, 2020. Instructions for submittal of an application can be found on the website. The Department will set aside a priority application period to immediately begin reviewing and awarding qualified Projects from July 16, 2020 to August 13, 2020. All other applications received after the priority application period must be received by the Department no later than </t>
    </r>
    <r>
      <rPr>
        <b/>
        <sz val="11"/>
        <rFont val="Arial"/>
        <family val="2"/>
      </rPr>
      <t>5:00 p.m. PDT on September 29, 2020.</t>
    </r>
  </si>
  <si>
    <t>OTHER</t>
  </si>
  <si>
    <t>Security Free Rent Unit</t>
  </si>
  <si>
    <t xml:space="preserve">Operating &amp; Maintenance Free Rent Unit </t>
  </si>
  <si>
    <t>Income Limit (% of AMI)</t>
  </si>
  <si>
    <r>
      <t xml:space="preserve">Application Budget Workbook Instructions: </t>
    </r>
    <r>
      <rPr>
        <b/>
        <sz val="11"/>
        <color rgb="FFC00000"/>
        <rFont val="Arial"/>
        <family val="2"/>
      </rPr>
      <t xml:space="preserve">Applicants must complete ALL worksheets in the Application Budget Workbook. Input cells are in yellow. </t>
    </r>
  </si>
  <si>
    <t>Applications must be on the Department’s forms and cannot be altered or modified by the Applicant. Excel forms must be in Excel format and unprotected, not a .pdf document. For application errors please fill out the Application Support worksheet and email the entire workbook to HomeKey@hcd.ca.gov.</t>
  </si>
  <si>
    <t>Purchase of Affordability Covenants and Restrictions</t>
  </si>
  <si>
    <t>Project Characteristics</t>
  </si>
  <si>
    <t>At-Risk of Homelessness (Population)</t>
  </si>
  <si>
    <t>30% PVC for New Const/Rehab</t>
  </si>
  <si>
    <t>30% PVC for Acquisition</t>
  </si>
  <si>
    <t>Homelessness (Population)</t>
  </si>
  <si>
    <t xml:space="preserve">Interim Housing </t>
  </si>
  <si>
    <t>To be determined</t>
  </si>
  <si>
    <t>Other: Title/Escrow (Acquistion)</t>
  </si>
  <si>
    <t>Other: Predevelopment Loan Interest</t>
  </si>
  <si>
    <t>Other: Lender Legal</t>
  </si>
  <si>
    <t>Other: Soft Lender Legal</t>
  </si>
  <si>
    <t>Other: Perm Lender Due Diligence</t>
  </si>
  <si>
    <t>Other: Perm Lender Legal</t>
  </si>
  <si>
    <t>Other: Lender Due Diligence</t>
  </si>
  <si>
    <t>Other: Syndication Legal</t>
  </si>
  <si>
    <t>1st Mortgage Debt Service - HCD Debt Service</t>
  </si>
  <si>
    <t>1st</t>
  </si>
  <si>
    <t>Project HomeKey</t>
  </si>
  <si>
    <t>2nd</t>
  </si>
  <si>
    <t>]</t>
  </si>
  <si>
    <t>Other: Services Reserve</t>
  </si>
  <si>
    <t>Other: Services Reserve Distribution</t>
  </si>
  <si>
    <t>20 Years Renewable</t>
  </si>
  <si>
    <t>HHAP/Whole Person Care</t>
  </si>
  <si>
    <t>N/A</t>
  </si>
  <si>
    <t>One or Two Story Walk-Up</t>
  </si>
  <si>
    <t>America's Best Value Inn - Corte Madera Motel</t>
  </si>
  <si>
    <t>1591 Casa Buena Drive, Corte Madera, CA 94925</t>
  </si>
  <si>
    <t>025-182-13</t>
  </si>
  <si>
    <t>County of Marin</t>
  </si>
  <si>
    <t>Uncovered</t>
  </si>
  <si>
    <t>Step1: Move COVID-19 vulnerable individuals to Motel
Marin will acquire America’s Best Value Inn (ABVI) with 18 units and immediately fill the rooms with COVID-vulnerable persons experiencing homelessness.  
After the cessation of Project Roomkey, the balance of the Roomkey participants and other COVID-vulnerable individuals would be placed into ABVI. Those who are not placed in other PSH by the time Homekey converts to permanent housing will be candidates for the new Homekey PSH units. 
Step 2: Build PSH above what was previously shelter only
While the motel serves as interim housing for COVID-vulnerable persons experiencing homelessness, Marin will be close its Mill Street Center emergency shelter in order to rebuild it and add  32 units of PSH above what was previously shelter only.
The Mill Street Center demolition will begin in Fall 2020. The newly created Mill Street PSH units will be completed in 1-1 ½ years. The new PSH units will be filled by COVID-19 vulnerable single adults, including those who have been in the ABVI interim housing, enabling conversion of ABVI to additional PSH. 
Step 3: Conversion of Homekey Interim Housing to PSH
In Spring 2022, Marin will convert the Homekey interim housing to PSH. When the Mill Street Center reopens, Homekey participants will move to either one of the 32 new PSH units at Mill Street Center, or to the newly refurbished shelter beds at the same site, allowing ABVI to convert to PSH. Marin will work with Marin Housing Authority to project-base vouchers (including Section 8, Section 811 Mainstream, Continuum of Care, and VASH vouchers) at ABVI. The motel units will be converted to SROs as they are transitioned to PSH. These vouchers will serve as a source of ongoing funding for staffing and operations.</t>
  </si>
  <si>
    <t xml:space="preserve">Eden Housing has over 50 years experience in development, management, and ownership of affordable housing. </t>
  </si>
  <si>
    <t xml:space="preserve">America's Best Value is located in a high-income neighborhood of Marin  (3% poverty rate), one of the wealthiest counties in California. </t>
  </si>
  <si>
    <t xml:space="preserve">None. Hotel is empty/has no long-term residents. </t>
  </si>
  <si>
    <t xml:space="preserve">None known. Property is currently operational as a motel.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</si>
</sst>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 numFmtId="167" formatCode="0.0%"/>
    <numFmt numFmtId="168" formatCode="m/d/yy;@"/>
    <numFmt numFmtId="169" formatCode="0_);[Red]\(0\)"/>
    <numFmt numFmtId="170" formatCode="[$-F800]dddd\,\ mmmm\ dd\,\ yyyy"/>
  </numFmts>
  <fonts count="8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i/>
      <sz val="11"/>
      <name val="Arial"/>
      <family val="2"/>
    </font>
    <font>
      <b/>
      <i/>
      <sz val="9"/>
      <name val="Arial"/>
      <family val="2"/>
    </font>
    <font>
      <b/>
      <i/>
      <sz val="9"/>
      <color indexed="9"/>
      <name val="Arial"/>
      <family val="2"/>
    </font>
    <font>
      <sz val="11"/>
      <name val="Arial"/>
      <family val="2"/>
    </font>
    <font>
      <b/>
      <sz val="12"/>
      <name val="Arial"/>
      <family val="2"/>
    </font>
    <font>
      <b/>
      <i/>
      <sz val="10"/>
      <name val="Arial"/>
      <family val="2"/>
    </font>
    <font>
      <b/>
      <sz val="9"/>
      <name val="Arial"/>
      <family val="2"/>
    </font>
    <font>
      <sz val="8"/>
      <name val="Arial"/>
      <family val="2"/>
    </font>
    <font>
      <b/>
      <sz val="10"/>
      <name val="Arial"/>
      <family val="2"/>
    </font>
    <font>
      <sz val="10"/>
      <name val="Arial"/>
      <family val="2"/>
    </font>
    <font>
      <u/>
      <sz val="10"/>
      <name val="Arial"/>
      <family val="2"/>
    </font>
    <font>
      <i/>
      <sz val="10"/>
      <name val="Arial"/>
      <family val="2"/>
    </font>
    <font>
      <b/>
      <sz val="12"/>
      <color indexed="9"/>
      <name val="Arial"/>
      <family val="2"/>
    </font>
    <font>
      <b/>
      <sz val="10"/>
      <color indexed="9"/>
      <name val="Arial"/>
      <family val="2"/>
    </font>
    <font>
      <sz val="8"/>
      <color indexed="8"/>
      <name val="Tahoma"/>
      <family val="2"/>
    </font>
    <font>
      <b/>
      <sz val="8"/>
      <color indexed="8"/>
      <name val="Tahoma"/>
      <family val="2"/>
    </font>
    <font>
      <b/>
      <sz val="11"/>
      <name val="Arial"/>
      <family val="2"/>
    </font>
    <font>
      <b/>
      <sz val="10"/>
      <color indexed="8"/>
      <name val="Arial"/>
      <family val="2"/>
    </font>
    <font>
      <sz val="10"/>
      <color indexed="8"/>
      <name val="Arial"/>
      <family val="2"/>
    </font>
    <font>
      <b/>
      <sz val="14"/>
      <name val="Arial"/>
      <family val="2"/>
    </font>
    <font>
      <b/>
      <sz val="10"/>
      <color indexed="13"/>
      <name val="Arial"/>
      <family val="2"/>
    </font>
    <font>
      <sz val="8"/>
      <color indexed="81"/>
      <name val="Tahoma"/>
      <family val="2"/>
    </font>
    <font>
      <b/>
      <sz val="8"/>
      <color indexed="81"/>
      <name val="Tahoma"/>
      <family val="2"/>
    </font>
    <font>
      <sz val="9"/>
      <color indexed="8"/>
      <name val="Arial"/>
      <family val="2"/>
    </font>
    <font>
      <sz val="10"/>
      <color indexed="12"/>
      <name val="Arial"/>
      <family val="2"/>
    </font>
    <font>
      <b/>
      <i/>
      <sz val="12"/>
      <name val="Arial"/>
      <family val="2"/>
    </font>
    <font>
      <sz val="10"/>
      <color indexed="43"/>
      <name val="Arial"/>
      <family val="2"/>
    </font>
    <font>
      <sz val="10"/>
      <name val="Times New Roman"/>
      <family val="1"/>
    </font>
    <font>
      <b/>
      <u/>
      <sz val="10"/>
      <name val="Times New Roman"/>
      <family val="1"/>
    </font>
    <font>
      <vertAlign val="superscript"/>
      <sz val="10"/>
      <name val="Arial"/>
      <family val="2"/>
    </font>
    <font>
      <b/>
      <u/>
      <sz val="10"/>
      <name val="Arial"/>
      <family val="2"/>
    </font>
    <font>
      <sz val="9"/>
      <name val="Arial"/>
      <family val="2"/>
    </font>
    <font>
      <b/>
      <sz val="9"/>
      <color theme="1"/>
      <name val="Arial"/>
      <family val="2"/>
    </font>
    <font>
      <sz val="9"/>
      <color theme="1"/>
      <name val="Arial"/>
      <family val="2"/>
    </font>
    <font>
      <sz val="10"/>
      <color theme="0"/>
      <name val="Arial"/>
      <family val="2"/>
    </font>
    <font>
      <b/>
      <sz val="9"/>
      <color indexed="81"/>
      <name val="Tahoma"/>
      <family val="2"/>
    </font>
    <font>
      <sz val="9"/>
      <color indexed="81"/>
      <name val="Tahoma"/>
      <family val="2"/>
    </font>
    <font>
      <sz val="10"/>
      <color rgb="FFFF0000"/>
      <name val="Arial"/>
      <family val="2"/>
    </font>
    <font>
      <b/>
      <i/>
      <sz val="10"/>
      <color indexed="56"/>
      <name val="Arial"/>
      <family val="2"/>
    </font>
    <font>
      <sz val="10"/>
      <color theme="1"/>
      <name val="Arial"/>
      <family val="2"/>
    </font>
    <font>
      <b/>
      <i/>
      <sz val="12"/>
      <color theme="0"/>
      <name val="Arial"/>
      <family val="2"/>
    </font>
    <font>
      <b/>
      <sz val="9"/>
      <color indexed="9"/>
      <name val="Arial"/>
      <family val="2"/>
    </font>
    <font>
      <sz val="12"/>
      <color indexed="9"/>
      <name val="Arial"/>
      <family val="2"/>
    </font>
    <font>
      <sz val="9"/>
      <name val="Geneva"/>
    </font>
    <font>
      <b/>
      <i/>
      <sz val="9"/>
      <color rgb="FFFF0000"/>
      <name val="Arial"/>
      <family val="2"/>
    </font>
    <font>
      <b/>
      <sz val="9"/>
      <color indexed="8"/>
      <name val="Arial"/>
      <family val="2"/>
    </font>
    <font>
      <sz val="9"/>
      <color indexed="9"/>
      <name val="Arial"/>
      <family val="2"/>
    </font>
    <font>
      <b/>
      <sz val="9"/>
      <name val="Times New Roman"/>
      <family val="1"/>
    </font>
    <font>
      <sz val="9"/>
      <color indexed="8"/>
      <name val="Tahoma"/>
      <family val="2"/>
    </font>
    <font>
      <sz val="8"/>
      <color theme="1"/>
      <name val="Arial"/>
      <family val="2"/>
    </font>
    <font>
      <b/>
      <sz val="8"/>
      <color theme="1"/>
      <name val="Arial"/>
      <family val="2"/>
    </font>
    <font>
      <sz val="8"/>
      <color indexed="8"/>
      <name val="Arial"/>
      <family val="2"/>
    </font>
    <font>
      <b/>
      <sz val="7"/>
      <color indexed="9"/>
      <name val="Arial"/>
      <family val="2"/>
    </font>
    <font>
      <b/>
      <i/>
      <sz val="10"/>
      <color indexed="8"/>
      <name val="Arial"/>
      <family val="2"/>
    </font>
    <font>
      <b/>
      <i/>
      <sz val="9"/>
      <color indexed="10"/>
      <name val="Arial"/>
      <family val="2"/>
    </font>
    <font>
      <b/>
      <i/>
      <sz val="9"/>
      <color indexed="81"/>
      <name val="Tahoma"/>
      <family val="2"/>
    </font>
    <font>
      <sz val="11"/>
      <color theme="1"/>
      <name val="Arial"/>
      <family val="2"/>
    </font>
    <font>
      <b/>
      <sz val="11"/>
      <color theme="1"/>
      <name val="Arial"/>
      <family val="2"/>
    </font>
    <font>
      <b/>
      <sz val="10"/>
      <color rgb="FF0000FF"/>
      <name val="Arial"/>
      <family val="2"/>
    </font>
    <font>
      <b/>
      <sz val="9"/>
      <color rgb="FF0000FF"/>
      <name val="Arial"/>
      <family val="2"/>
    </font>
    <font>
      <sz val="10"/>
      <color indexed="10"/>
      <name val="Arial"/>
      <family val="2"/>
    </font>
    <font>
      <b/>
      <sz val="10"/>
      <color indexed="10"/>
      <name val="Arial"/>
      <family val="2"/>
    </font>
    <font>
      <sz val="9"/>
      <name val="Times New Roman"/>
      <family val="1"/>
    </font>
    <font>
      <sz val="9"/>
      <color rgb="FF0000FF"/>
      <name val="Arial"/>
      <family val="2"/>
    </font>
    <font>
      <u/>
      <sz val="10"/>
      <color indexed="12"/>
      <name val="Arial"/>
      <family val="2"/>
    </font>
    <font>
      <b/>
      <sz val="12"/>
      <color theme="1"/>
      <name val="Arial"/>
      <family val="2"/>
    </font>
    <font>
      <vertAlign val="subscript"/>
      <sz val="9"/>
      <color rgb="FF0000FF"/>
      <name val="Arial"/>
      <family val="2"/>
    </font>
    <font>
      <u/>
      <sz val="10"/>
      <color theme="10"/>
      <name val="Arial"/>
      <family val="2"/>
    </font>
    <font>
      <sz val="12"/>
      <name val="Arial"/>
      <family val="2"/>
    </font>
    <font>
      <b/>
      <i/>
      <sz val="10"/>
      <color theme="0"/>
      <name val="Arial"/>
      <family val="2"/>
    </font>
    <font>
      <b/>
      <sz val="14"/>
      <color rgb="FF0000FF"/>
      <name val="Arial"/>
      <family val="2"/>
    </font>
    <font>
      <sz val="12"/>
      <color rgb="FF0070C0"/>
      <name val="Arial"/>
      <family val="2"/>
    </font>
    <font>
      <u/>
      <sz val="11"/>
      <color theme="10"/>
      <name val="Calibri"/>
      <family val="2"/>
      <scheme val="minor"/>
    </font>
    <font>
      <u/>
      <sz val="11"/>
      <color theme="10"/>
      <name val="Arial"/>
      <family val="2"/>
    </font>
    <font>
      <b/>
      <sz val="26"/>
      <color theme="1"/>
      <name val="Arial"/>
      <family val="2"/>
    </font>
    <font>
      <b/>
      <sz val="20"/>
      <color theme="1"/>
      <name val="Arial"/>
      <family val="2"/>
    </font>
    <font>
      <b/>
      <sz val="14"/>
      <color theme="1"/>
      <name val="Arial"/>
      <family val="2"/>
    </font>
    <font>
      <b/>
      <sz val="11"/>
      <color rgb="FFC00000"/>
      <name val="Arial"/>
      <family val="2"/>
    </font>
    <font>
      <sz val="10"/>
      <color rgb="FF0000FF"/>
      <name val="Arial"/>
      <family val="2"/>
    </font>
  </fonts>
  <fills count="24">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8"/>
        <bgColor indexed="9"/>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indexed="42"/>
        <bgColor indexed="64"/>
      </patternFill>
    </fill>
    <fill>
      <patternFill patternType="solid">
        <fgColor rgb="FFCCFFCC"/>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B7DEE8"/>
        <bgColor indexed="64"/>
      </patternFill>
    </fill>
    <fill>
      <patternFill patternType="solid">
        <fgColor rgb="FFFFFFCC"/>
        <bgColor indexed="64"/>
      </patternFill>
    </fill>
    <fill>
      <patternFill patternType="solid">
        <fgColor indexed="22"/>
        <bgColor indexed="64"/>
      </patternFill>
    </fill>
    <fill>
      <patternFill patternType="lightGray">
        <bgColor indexed="23"/>
      </patternFill>
    </fill>
    <fill>
      <patternFill patternType="solid">
        <fgColor theme="0" tint="-0.2499465926084170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rgb="FFFFFF00"/>
        <bgColor indexed="64"/>
      </patternFill>
    </fill>
  </fills>
  <borders count="7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thin">
        <color auto="1"/>
      </bottom>
      <diagonal/>
    </border>
    <border>
      <left/>
      <right style="thin">
        <color auto="1"/>
      </right>
      <top style="medium">
        <color indexed="64"/>
      </top>
      <bottom style="thin">
        <color auto="1"/>
      </bottom>
      <diagonal/>
    </border>
    <border>
      <left/>
      <right style="medium">
        <color auto="1"/>
      </right>
      <top style="medium">
        <color auto="1"/>
      </top>
      <bottom style="medium">
        <color auto="1"/>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64"/>
      </left>
      <right/>
      <top style="medium">
        <color indexed="64"/>
      </top>
      <bottom style="thin">
        <color indexed="64"/>
      </bottom>
      <diagonal/>
    </border>
    <border>
      <left/>
      <right/>
      <top style="medium">
        <color indexed="64"/>
      </top>
      <bottom style="medium">
        <color auto="1"/>
      </bottom>
      <diagonal/>
    </border>
    <border>
      <left/>
      <right style="medium">
        <color auto="1"/>
      </right>
      <top style="medium">
        <color indexed="64"/>
      </top>
      <bottom style="medium">
        <color auto="1"/>
      </bottom>
      <diagonal/>
    </border>
  </borders>
  <cellStyleXfs count="60">
    <xf numFmtId="0" fontId="0" fillId="0" borderId="0"/>
    <xf numFmtId="0" fontId="10" fillId="0" borderId="0" applyNumberFormat="0" applyBorder="0"/>
    <xf numFmtId="0" fontId="11" fillId="0" borderId="0" applyBorder="0" applyAlignment="0"/>
    <xf numFmtId="0" fontId="12" fillId="0" borderId="0" applyFill="0" applyBorder="0" applyAlignment="0"/>
    <xf numFmtId="0" fontId="37" fillId="0" borderId="0"/>
    <xf numFmtId="0" fontId="13" fillId="0" borderId="0" applyNumberFormat="0" applyFill="0" applyBorder="0">
      <alignment horizontal="left"/>
    </xf>
    <xf numFmtId="0" fontId="8" fillId="0" borderId="0"/>
    <xf numFmtId="0" fontId="9" fillId="0" borderId="0"/>
    <xf numFmtId="44" fontId="9" fillId="0" borderId="0" applyFont="0" applyFill="0" applyBorder="0" applyAlignment="0" applyProtection="0"/>
    <xf numFmtId="0" fontId="9" fillId="0" borderId="0"/>
    <xf numFmtId="0" fontId="7"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66" fillId="0" borderId="0">
      <alignment horizontal="left" vertical="center"/>
    </xf>
    <xf numFmtId="0" fontId="9" fillId="0" borderId="0"/>
    <xf numFmtId="0" fontId="9" fillId="0" borderId="0"/>
    <xf numFmtId="0" fontId="53" fillId="0" borderId="0"/>
    <xf numFmtId="0" fontId="6" fillId="0" borderId="0"/>
    <xf numFmtId="0" fontId="6" fillId="0" borderId="0"/>
    <xf numFmtId="0" fontId="9" fillId="0" borderId="0"/>
    <xf numFmtId="0" fontId="5" fillId="0" borderId="0"/>
    <xf numFmtId="0" fontId="5" fillId="0" borderId="0"/>
    <xf numFmtId="0" fontId="5" fillId="0" borderId="0"/>
    <xf numFmtId="0" fontId="9" fillId="0" borderId="0"/>
    <xf numFmtId="0" fontId="66" fillId="0" borderId="0">
      <alignment horizontal="left" vertical="center"/>
    </xf>
    <xf numFmtId="0" fontId="9" fillId="0" borderId="0"/>
    <xf numFmtId="0" fontId="9" fillId="0" borderId="0"/>
    <xf numFmtId="0" fontId="9" fillId="0" borderId="0"/>
    <xf numFmtId="44" fontId="9" fillId="0" borderId="0" applyFont="0" applyFill="0" applyBorder="0" applyAlignment="0" applyProtection="0"/>
    <xf numFmtId="0" fontId="4" fillId="0" borderId="0"/>
    <xf numFmtId="0" fontId="4" fillId="0" borderId="0"/>
    <xf numFmtId="0" fontId="4" fillId="0" borderId="0"/>
    <xf numFmtId="0" fontId="74" fillId="0" borderId="0" applyNumberFormat="0" applyFill="0" applyBorder="0" applyAlignment="0" applyProtection="0"/>
    <xf numFmtId="0" fontId="3" fillId="0" borderId="0"/>
    <xf numFmtId="43" fontId="3" fillId="0" borderId="0" applyFont="0" applyFill="0" applyBorder="0" applyAlignment="0" applyProtection="0"/>
    <xf numFmtId="0" fontId="77" fillId="0" borderId="0" applyNumberFormat="0" applyFill="0" applyBorder="0" applyAlignment="0" applyProtection="0"/>
    <xf numFmtId="0" fontId="2" fillId="0" borderId="0"/>
    <xf numFmtId="0" fontId="2" fillId="0" borderId="0"/>
    <xf numFmtId="0" fontId="66" fillId="21" borderId="71">
      <alignment horizontal="left" vertical="center" wrapText="1"/>
    </xf>
    <xf numFmtId="0" fontId="66" fillId="16" borderId="71" applyNumberFormat="0">
      <alignment horizontal="left" vertical="top" wrapText="1"/>
      <protection locked="0"/>
    </xf>
    <xf numFmtId="0" fontId="8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cellStyleXfs>
  <cellXfs count="1038">
    <xf numFmtId="0" fontId="0" fillId="0" borderId="0" xfId="0"/>
    <xf numFmtId="0" fontId="19" fillId="0" borderId="0" xfId="4" applyFont="1"/>
    <xf numFmtId="0" fontId="28" fillId="0" borderId="1" xfId="4" applyFont="1" applyBorder="1" applyAlignment="1">
      <alignment horizontal="center" vertical="top" wrapText="1"/>
    </xf>
    <xf numFmtId="0" fontId="18" fillId="0" borderId="0" xfId="4" applyFont="1" applyAlignment="1">
      <alignment horizontal="center"/>
    </xf>
    <xf numFmtId="14" fontId="9" fillId="0" borderId="0" xfId="4" applyNumberFormat="1" applyFont="1" applyFill="1" applyAlignment="1" applyProtection="1">
      <alignment horizontal="right"/>
    </xf>
    <xf numFmtId="0" fontId="9" fillId="0" borderId="0" xfId="4" applyFont="1" applyAlignment="1">
      <alignment horizontal="center"/>
    </xf>
    <xf numFmtId="0" fontId="9" fillId="0" borderId="0" xfId="4" applyFont="1" applyAlignment="1">
      <alignment wrapText="1"/>
    </xf>
    <xf numFmtId="0" fontId="41" fillId="0" borderId="6" xfId="9" applyFont="1" applyBorder="1"/>
    <xf numFmtId="14" fontId="9" fillId="0" borderId="0" xfId="4" applyNumberFormat="1" applyFont="1" applyFill="1" applyAlignment="1">
      <alignment horizontal="right" vertical="center"/>
    </xf>
    <xf numFmtId="0" fontId="37" fillId="0" borderId="0" xfId="4" applyFont="1" applyFill="1"/>
    <xf numFmtId="0" fontId="9" fillId="0" borderId="0" xfId="11" applyProtection="1"/>
    <xf numFmtId="6" fontId="9" fillId="0" borderId="0" xfId="11" applyNumberFormat="1" applyProtection="1"/>
    <xf numFmtId="0" fontId="9" fillId="0" borderId="1" xfId="11" applyFont="1" applyBorder="1" applyAlignment="1" applyProtection="1">
      <alignment vertical="center"/>
    </xf>
    <xf numFmtId="164" fontId="9" fillId="0" borderId="0" xfId="11" applyNumberFormat="1" applyProtection="1"/>
    <xf numFmtId="38" fontId="9" fillId="0" borderId="0" xfId="11" applyNumberFormat="1" applyProtection="1"/>
    <xf numFmtId="0" fontId="9" fillId="0" borderId="0" xfId="11" applyFont="1" applyProtection="1"/>
    <xf numFmtId="3" fontId="9" fillId="0" borderId="0" xfId="11" applyNumberFormat="1" applyFont="1" applyBorder="1" applyAlignment="1" applyProtection="1">
      <alignment horizontal="left" vertical="top" wrapText="1"/>
    </xf>
    <xf numFmtId="0" fontId="9" fillId="0" borderId="0" xfId="11" applyFont="1" applyBorder="1" applyAlignment="1" applyProtection="1">
      <alignment vertical="center"/>
    </xf>
    <xf numFmtId="0" fontId="9" fillId="0" borderId="0" xfId="11" applyBorder="1" applyProtection="1">
      <protection locked="0"/>
    </xf>
    <xf numFmtId="0" fontId="18" fillId="0" borderId="17" xfId="11" applyFont="1" applyBorder="1" applyAlignment="1" applyProtection="1">
      <alignment vertical="center" wrapText="1"/>
    </xf>
    <xf numFmtId="0" fontId="18" fillId="0" borderId="18" xfId="11" applyFont="1" applyBorder="1" applyAlignment="1" applyProtection="1">
      <alignment vertical="center" wrapText="1"/>
    </xf>
    <xf numFmtId="9" fontId="9" fillId="0" borderId="0" xfId="11" applyNumberFormat="1" applyProtection="1"/>
    <xf numFmtId="0" fontId="9" fillId="0" borderId="0" xfId="11" applyAlignment="1" applyProtection="1">
      <alignment horizontal="center"/>
    </xf>
    <xf numFmtId="0" fontId="9" fillId="0" borderId="28" xfId="11" applyFont="1" applyBorder="1" applyAlignment="1" applyProtection="1">
      <alignment vertical="center"/>
    </xf>
    <xf numFmtId="0" fontId="9" fillId="0" borderId="15" xfId="11" applyFont="1" applyBorder="1" applyAlignment="1" applyProtection="1">
      <alignment horizontal="centerContinuous" vertical="center"/>
    </xf>
    <xf numFmtId="0" fontId="9" fillId="0" borderId="0" xfId="11" applyBorder="1" applyProtection="1"/>
    <xf numFmtId="0" fontId="20" fillId="0" borderId="0" xfId="11" applyFont="1" applyBorder="1" applyAlignment="1" applyProtection="1">
      <alignment horizontal="center"/>
    </xf>
    <xf numFmtId="0" fontId="20" fillId="0" borderId="28" xfId="11" applyFont="1" applyBorder="1" applyAlignment="1" applyProtection="1">
      <alignment horizontal="center"/>
    </xf>
    <xf numFmtId="49" fontId="40" fillId="0" borderId="29" xfId="11" applyNumberFormat="1" applyFont="1" applyFill="1" applyBorder="1" applyAlignment="1">
      <alignment horizontal="left" vertical="center"/>
    </xf>
    <xf numFmtId="49" fontId="38" fillId="0" borderId="8" xfId="11" applyNumberFormat="1" applyFont="1" applyFill="1" applyBorder="1" applyAlignment="1">
      <alignment horizontal="left" vertical="center"/>
    </xf>
    <xf numFmtId="9" fontId="37" fillId="0" borderId="0" xfId="11" applyNumberFormat="1" applyFont="1" applyFill="1" applyBorder="1" applyAlignment="1">
      <alignment vertical="center"/>
    </xf>
    <xf numFmtId="0" fontId="37" fillId="0" borderId="0" xfId="11" applyFont="1" applyFill="1" applyBorder="1" applyAlignment="1">
      <alignment vertical="center"/>
    </xf>
    <xf numFmtId="0" fontId="37" fillId="0" borderId="0" xfId="11" applyFont="1" applyFill="1" applyAlignment="1">
      <alignment vertical="center"/>
    </xf>
    <xf numFmtId="0" fontId="9" fillId="0" borderId="0" xfId="11" applyNumberFormat="1" applyFont="1" applyFill="1" applyBorder="1" applyAlignment="1" applyProtection="1">
      <alignment vertical="center" wrapText="1"/>
      <protection locked="0"/>
    </xf>
    <xf numFmtId="0" fontId="37" fillId="0" borderId="0" xfId="11" applyNumberFormat="1" applyFont="1" applyFill="1" applyBorder="1" applyAlignment="1">
      <alignment vertical="center" wrapText="1"/>
    </xf>
    <xf numFmtId="0" fontId="37" fillId="0" borderId="0" xfId="11" applyFont="1" applyFill="1" applyBorder="1"/>
    <xf numFmtId="0" fontId="37" fillId="0" borderId="0" xfId="11" applyFont="1" applyFill="1"/>
    <xf numFmtId="0" fontId="9" fillId="0" borderId="0" xfId="11" applyNumberFormat="1" applyFont="1" applyFill="1" applyBorder="1" applyAlignment="1" applyProtection="1">
      <alignment horizontal="left" vertical="top" wrapText="1"/>
      <protection locked="0"/>
    </xf>
    <xf numFmtId="0" fontId="9" fillId="0" borderId="0" xfId="11" applyBorder="1" applyAlignment="1">
      <alignment horizontal="left" vertical="center" wrapText="1"/>
    </xf>
    <xf numFmtId="0" fontId="9" fillId="0" borderId="0" xfId="11" applyFill="1" applyProtection="1"/>
    <xf numFmtId="0" fontId="51" fillId="2" borderId="3" xfId="11" applyFont="1" applyFill="1" applyBorder="1" applyAlignment="1" applyProtection="1">
      <alignment horizontal="right" wrapText="1"/>
    </xf>
    <xf numFmtId="0" fontId="51" fillId="2" borderId="8" xfId="11" applyFont="1" applyFill="1" applyBorder="1" applyAlignment="1" applyProtection="1">
      <alignment horizontal="right" wrapText="1"/>
    </xf>
    <xf numFmtId="0" fontId="41" fillId="0" borderId="0" xfId="11" applyFont="1" applyProtection="1"/>
    <xf numFmtId="38" fontId="33" fillId="0" borderId="3" xfId="11" applyNumberFormat="1" applyFont="1" applyFill="1" applyBorder="1" applyAlignment="1" applyProtection="1">
      <alignment horizontal="right" vertical="center"/>
    </xf>
    <xf numFmtId="38" fontId="33" fillId="0" borderId="0" xfId="11" applyNumberFormat="1" applyFont="1" applyAlignment="1" applyProtection="1">
      <alignment horizontal="right" vertical="center"/>
    </xf>
    <xf numFmtId="38" fontId="33" fillId="0" borderId="0" xfId="11" applyNumberFormat="1" applyFont="1" applyFill="1" applyAlignment="1" applyProtection="1">
      <alignment horizontal="right" vertical="center"/>
    </xf>
    <xf numFmtId="0" fontId="9" fillId="0" borderId="0" xfId="11" applyAlignment="1" applyProtection="1">
      <alignment vertical="center"/>
    </xf>
    <xf numFmtId="38" fontId="41" fillId="0" borderId="4" xfId="11" applyNumberFormat="1" applyFont="1" applyFill="1" applyBorder="1" applyAlignment="1" applyProtection="1">
      <alignment vertical="center"/>
    </xf>
    <xf numFmtId="167" fontId="41" fillId="0" borderId="0" xfId="11" applyNumberFormat="1" applyFont="1" applyFill="1" applyBorder="1" applyAlignment="1" applyProtection="1">
      <alignment vertical="center" shrinkToFit="1"/>
      <protection locked="0"/>
    </xf>
    <xf numFmtId="38" fontId="33" fillId="0" borderId="4" xfId="11" applyNumberFormat="1" applyFont="1" applyFill="1" applyBorder="1" applyAlignment="1" applyProtection="1">
      <alignment horizontal="right" vertical="center"/>
    </xf>
    <xf numFmtId="38" fontId="33" fillId="0" borderId="0" xfId="11" applyNumberFormat="1" applyFont="1" applyAlignment="1" applyProtection="1">
      <alignment horizontal="right" vertical="center"/>
      <protection locked="0"/>
    </xf>
    <xf numFmtId="169" fontId="33" fillId="0" borderId="0" xfId="11" applyNumberFormat="1" applyFont="1" applyAlignment="1" applyProtection="1">
      <alignment horizontal="right" vertical="center"/>
      <protection locked="0"/>
    </xf>
    <xf numFmtId="38" fontId="33" fillId="0" borderId="0" xfId="11" applyNumberFormat="1" applyFont="1" applyFill="1" applyAlignment="1" applyProtection="1">
      <alignment horizontal="right" vertical="center" shrinkToFit="1"/>
      <protection locked="0"/>
    </xf>
    <xf numFmtId="38" fontId="41" fillId="0" borderId="0" xfId="11" applyNumberFormat="1" applyFont="1" applyFill="1" applyAlignment="1" applyProtection="1">
      <alignment horizontal="right" vertical="center" shrinkToFit="1"/>
      <protection locked="0"/>
    </xf>
    <xf numFmtId="167" fontId="41" fillId="0" borderId="0" xfId="11" applyNumberFormat="1" applyFont="1" applyBorder="1" applyAlignment="1" applyProtection="1">
      <alignment vertical="center"/>
    </xf>
    <xf numFmtId="38" fontId="55" fillId="0" borderId="58" xfId="11" applyNumberFormat="1" applyFont="1" applyBorder="1" applyAlignment="1" applyProtection="1">
      <alignment horizontal="right" vertical="center"/>
    </xf>
    <xf numFmtId="38" fontId="55" fillId="0" borderId="59" xfId="11" applyNumberFormat="1" applyFont="1" applyBorder="1" applyAlignment="1" applyProtection="1">
      <alignment horizontal="right" vertical="center"/>
    </xf>
    <xf numFmtId="38" fontId="33" fillId="0" borderId="4" xfId="11" applyNumberFormat="1" applyFont="1" applyBorder="1" applyAlignment="1" applyProtection="1">
      <alignment horizontal="right" vertical="center"/>
    </xf>
    <xf numFmtId="0" fontId="33" fillId="0" borderId="0" xfId="11" applyFont="1" applyAlignment="1" applyProtection="1">
      <alignment horizontal="right" vertical="center"/>
    </xf>
    <xf numFmtId="38" fontId="33" fillId="2" borderId="4" xfId="11" applyNumberFormat="1" applyFont="1" applyFill="1" applyBorder="1" applyAlignment="1" applyProtection="1">
      <alignment horizontal="right" vertical="center"/>
    </xf>
    <xf numFmtId="0" fontId="33" fillId="2" borderId="0" xfId="11" applyFont="1" applyFill="1" applyAlignment="1" applyProtection="1">
      <alignment horizontal="right" vertical="center"/>
    </xf>
    <xf numFmtId="38" fontId="41" fillId="0" borderId="4" xfId="11" applyNumberFormat="1" applyFont="1" applyBorder="1" applyAlignment="1" applyProtection="1">
      <alignment horizontal="right" vertical="center"/>
    </xf>
    <xf numFmtId="38" fontId="41" fillId="0" borderId="0" xfId="11" applyNumberFormat="1" applyFont="1" applyAlignment="1" applyProtection="1">
      <alignment horizontal="right" vertical="center"/>
    </xf>
    <xf numFmtId="38" fontId="41" fillId="0" borderId="5" xfId="11" applyNumberFormat="1" applyFont="1" applyBorder="1" applyAlignment="1" applyProtection="1">
      <alignment horizontal="right" vertical="center"/>
    </xf>
    <xf numFmtId="38" fontId="41" fillId="0" borderId="0" xfId="11" applyNumberFormat="1" applyFont="1" applyBorder="1" applyAlignment="1" applyProtection="1">
      <alignment horizontal="right" vertical="center"/>
    </xf>
    <xf numFmtId="38" fontId="55" fillId="0" borderId="3" xfId="11" applyNumberFormat="1" applyFont="1" applyBorder="1" applyAlignment="1" applyProtection="1">
      <alignment horizontal="right" vertical="center"/>
    </xf>
    <xf numFmtId="38" fontId="55" fillId="0" borderId="0" xfId="11" applyNumberFormat="1" applyFont="1" applyBorder="1" applyAlignment="1" applyProtection="1">
      <alignment horizontal="right" vertical="center"/>
    </xf>
    <xf numFmtId="38" fontId="55" fillId="0" borderId="4" xfId="11" applyNumberFormat="1" applyFont="1" applyBorder="1" applyAlignment="1" applyProtection="1">
      <alignment horizontal="right" vertical="center"/>
    </xf>
    <xf numFmtId="0" fontId="9" fillId="0" borderId="0" xfId="11" applyFont="1" applyAlignment="1" applyProtection="1">
      <alignment vertical="center"/>
    </xf>
    <xf numFmtId="0" fontId="41" fillId="2" borderId="4" xfId="11" applyFont="1" applyFill="1" applyBorder="1" applyAlignment="1" applyProtection="1">
      <alignment vertical="center"/>
    </xf>
    <xf numFmtId="0" fontId="41" fillId="2" borderId="0" xfId="11" applyFont="1" applyFill="1" applyAlignment="1" applyProtection="1">
      <alignment vertical="center"/>
    </xf>
    <xf numFmtId="10" fontId="41" fillId="0" borderId="0" xfId="11" applyNumberFormat="1" applyFont="1" applyAlignment="1" applyProtection="1">
      <alignment horizontal="right" vertical="center"/>
    </xf>
    <xf numFmtId="38" fontId="16" fillId="0" borderId="3" xfId="11" applyNumberFormat="1" applyFont="1" applyBorder="1" applyAlignment="1" applyProtection="1">
      <alignment horizontal="right" vertical="center"/>
    </xf>
    <xf numFmtId="38" fontId="16" fillId="0" borderId="0" xfId="11" applyNumberFormat="1" applyFont="1" applyBorder="1" applyAlignment="1" applyProtection="1">
      <alignment horizontal="right" vertical="center"/>
    </xf>
    <xf numFmtId="38" fontId="55" fillId="0" borderId="0" xfId="11" applyNumberFormat="1" applyFont="1" applyAlignment="1" applyProtection="1">
      <alignment horizontal="right" vertical="center"/>
    </xf>
    <xf numFmtId="0" fontId="51" fillId="2" borderId="0" xfId="11" applyFont="1" applyFill="1" applyAlignment="1" applyProtection="1">
      <alignment vertical="center"/>
    </xf>
    <xf numFmtId="0" fontId="33" fillId="2" borderId="4" xfId="11" applyFont="1" applyFill="1" applyBorder="1" applyAlignment="1" applyProtection="1">
      <alignment horizontal="right" vertical="center"/>
    </xf>
    <xf numFmtId="38" fontId="16" fillId="0" borderId="8" xfId="11" applyNumberFormat="1" applyFont="1" applyBorder="1" applyAlignment="1" applyProtection="1">
      <alignment horizontal="right" vertical="center"/>
    </xf>
    <xf numFmtId="38" fontId="16" fillId="0" borderId="4" xfId="11" applyNumberFormat="1" applyFont="1" applyBorder="1" applyAlignment="1" applyProtection="1">
      <alignment horizontal="right" vertical="center"/>
    </xf>
    <xf numFmtId="38" fontId="16" fillId="0" borderId="0" xfId="11" applyNumberFormat="1" applyFont="1" applyAlignment="1" applyProtection="1">
      <alignment horizontal="right" vertical="center"/>
    </xf>
    <xf numFmtId="38" fontId="16" fillId="0" borderId="58" xfId="11" applyNumberFormat="1" applyFont="1" applyBorder="1" applyAlignment="1" applyProtection="1">
      <alignment horizontal="right" vertical="center"/>
    </xf>
    <xf numFmtId="38" fontId="16" fillId="0" borderId="59" xfId="11" applyNumberFormat="1" applyFont="1" applyBorder="1" applyAlignment="1" applyProtection="1">
      <alignment horizontal="right" vertical="center"/>
    </xf>
    <xf numFmtId="37" fontId="16" fillId="0" borderId="0" xfId="11" applyNumberFormat="1" applyFont="1" applyAlignment="1" applyProtection="1">
      <alignment horizontal="right" vertical="center"/>
    </xf>
    <xf numFmtId="38" fontId="41" fillId="2" borderId="4" xfId="11" applyNumberFormat="1" applyFont="1" applyFill="1" applyBorder="1" applyAlignment="1" applyProtection="1">
      <alignment horizontal="right" vertical="center"/>
    </xf>
    <xf numFmtId="0" fontId="41" fillId="2" borderId="0" xfId="11" applyFont="1" applyFill="1" applyAlignment="1" applyProtection="1">
      <alignment horizontal="right" vertical="center"/>
    </xf>
    <xf numFmtId="38" fontId="41" fillId="0" borderId="4" xfId="11" applyNumberFormat="1" applyFont="1" applyFill="1" applyBorder="1" applyAlignment="1" applyProtection="1">
      <alignment horizontal="right" vertical="center"/>
    </xf>
    <xf numFmtId="38" fontId="41" fillId="0" borderId="0" xfId="11" applyNumberFormat="1" applyFont="1" applyBorder="1" applyAlignment="1" applyProtection="1">
      <alignment horizontal="right" vertical="center"/>
      <protection locked="0"/>
    </xf>
    <xf numFmtId="38" fontId="41" fillId="0" borderId="0" xfId="11" applyNumberFormat="1" applyFont="1" applyAlignment="1" applyProtection="1">
      <alignment horizontal="right" vertical="center"/>
      <protection locked="0"/>
    </xf>
    <xf numFmtId="37" fontId="41" fillId="0" borderId="0" xfId="11" applyNumberFormat="1" applyFont="1" applyBorder="1" applyAlignment="1" applyProtection="1">
      <alignment vertical="center"/>
    </xf>
    <xf numFmtId="38" fontId="41" fillId="0" borderId="58" xfId="11" applyNumberFormat="1" applyFont="1" applyBorder="1" applyAlignment="1" applyProtection="1">
      <alignment horizontal="right" vertical="center"/>
    </xf>
    <xf numFmtId="38" fontId="41" fillId="0" borderId="59" xfId="11" applyNumberFormat="1" applyFont="1" applyBorder="1" applyAlignment="1" applyProtection="1">
      <alignment horizontal="right" vertical="center"/>
    </xf>
    <xf numFmtId="40" fontId="16" fillId="0" borderId="0" xfId="11" applyNumberFormat="1" applyFont="1" applyFill="1" applyBorder="1" applyAlignment="1" applyProtection="1">
      <alignment horizontal="right" vertical="center"/>
    </xf>
    <xf numFmtId="0" fontId="9" fillId="0" borderId="0" xfId="15" applyProtection="1"/>
    <xf numFmtId="166" fontId="9" fillId="0" borderId="0" xfId="13" applyNumberFormat="1" applyFont="1" applyAlignment="1" applyProtection="1">
      <alignment horizontal="center"/>
    </xf>
    <xf numFmtId="166" fontId="18" fillId="0" borderId="0" xfId="13" applyNumberFormat="1" applyFont="1" applyAlignment="1" applyProtection="1">
      <alignment horizontal="center"/>
    </xf>
    <xf numFmtId="166" fontId="9" fillId="0" borderId="0" xfId="13" applyNumberFormat="1" applyFont="1" applyBorder="1" applyProtection="1"/>
    <xf numFmtId="165" fontId="18" fillId="0" borderId="0" xfId="8" applyNumberFormat="1" applyFont="1" applyAlignment="1" applyProtection="1">
      <alignment horizontal="center"/>
    </xf>
    <xf numFmtId="166" fontId="9" fillId="0" borderId="0" xfId="13" applyNumberFormat="1" applyFont="1" applyProtection="1"/>
    <xf numFmtId="0" fontId="9" fillId="0" borderId="0" xfId="15"/>
    <xf numFmtId="0" fontId="41" fillId="0" borderId="0" xfId="15" applyFont="1"/>
    <xf numFmtId="0" fontId="9" fillId="0" borderId="0" xfId="15" applyAlignment="1">
      <alignment horizontal="center" vertical="center"/>
    </xf>
    <xf numFmtId="0" fontId="41" fillId="0" borderId="0" xfId="0" applyFont="1"/>
    <xf numFmtId="0" fontId="40" fillId="0" borderId="0" xfId="0" applyFont="1" applyBorder="1" applyAlignment="1">
      <alignment horizontal="center"/>
    </xf>
    <xf numFmtId="38" fontId="41" fillId="0" borderId="60" xfId="11" applyNumberFormat="1" applyFont="1" applyBorder="1" applyAlignment="1" applyProtection="1">
      <alignment horizontal="right" vertical="center"/>
    </xf>
    <xf numFmtId="0" fontId="9" fillId="0" borderId="0" xfId="4" applyFont="1"/>
    <xf numFmtId="38" fontId="9" fillId="0" borderId="8" xfId="16" applyNumberFormat="1" applyFont="1" applyFill="1" applyBorder="1" applyAlignment="1" applyProtection="1">
      <alignment horizontal="center" vertical="center"/>
    </xf>
    <xf numFmtId="38" fontId="9" fillId="0" borderId="0" xfId="16" applyNumberFormat="1" applyFont="1" applyFill="1" applyBorder="1" applyAlignment="1" applyProtection="1">
      <alignment horizontal="center" vertical="center"/>
    </xf>
    <xf numFmtId="0" fontId="23" fillId="2" borderId="0" xfId="16" applyFont="1" applyFill="1" applyAlignment="1" applyProtection="1">
      <alignment vertical="center"/>
    </xf>
    <xf numFmtId="38" fontId="28" fillId="0" borderId="0" xfId="16" applyNumberFormat="1" applyFont="1" applyBorder="1" applyAlignment="1" applyProtection="1">
      <alignment horizontal="center" vertical="center"/>
    </xf>
    <xf numFmtId="0" fontId="9" fillId="0" borderId="0" xfId="16" applyAlignment="1" applyProtection="1">
      <alignment vertical="center"/>
    </xf>
    <xf numFmtId="38" fontId="9" fillId="0" borderId="0" xfId="16" applyNumberFormat="1" applyFont="1" applyBorder="1" applyAlignment="1" applyProtection="1">
      <alignment horizontal="center" vertical="center"/>
    </xf>
    <xf numFmtId="38" fontId="9" fillId="0" borderId="7" xfId="16" applyNumberFormat="1" applyFont="1" applyBorder="1" applyAlignment="1" applyProtection="1">
      <alignment horizontal="center" vertical="center"/>
    </xf>
    <xf numFmtId="0" fontId="9" fillId="0" borderId="0" xfId="16" applyFont="1" applyProtection="1"/>
    <xf numFmtId="0" fontId="9" fillId="0" borderId="0" xfId="16" applyProtection="1"/>
    <xf numFmtId="0" fontId="71" fillId="0" borderId="0" xfId="11" applyFont="1" applyFill="1"/>
    <xf numFmtId="0" fontId="9" fillId="0" borderId="0" xfId="11" applyFill="1"/>
    <xf numFmtId="0" fontId="9" fillId="0" borderId="0" xfId="11" applyFill="1" applyAlignment="1">
      <alignment wrapText="1"/>
    </xf>
    <xf numFmtId="0" fontId="9" fillId="0" borderId="0" xfId="11" applyFill="1" applyBorder="1"/>
    <xf numFmtId="0" fontId="71" fillId="0" borderId="0" xfId="11" applyFont="1" applyFill="1" applyBorder="1"/>
    <xf numFmtId="0" fontId="15" fillId="0" borderId="0" xfId="11" applyFont="1" applyFill="1" applyBorder="1"/>
    <xf numFmtId="0" fontId="15" fillId="0" borderId="0" xfId="11" applyFont="1" applyFill="1" applyBorder="1" applyAlignment="1">
      <alignment vertical="center"/>
    </xf>
    <xf numFmtId="0" fontId="15" fillId="0" borderId="0" xfId="1" applyFont="1" applyFill="1" applyBorder="1"/>
    <xf numFmtId="0" fontId="9" fillId="0" borderId="0" xfId="11" applyFont="1" applyFill="1" applyBorder="1"/>
    <xf numFmtId="0" fontId="17" fillId="0" borderId="0" xfId="11" applyFont="1" applyFill="1" applyBorder="1"/>
    <xf numFmtId="0" fontId="17" fillId="0" borderId="0" xfId="11" applyFont="1" applyFill="1" applyAlignment="1">
      <alignment horizontal="center"/>
    </xf>
    <xf numFmtId="0" fontId="17" fillId="0" borderId="0" xfId="11" applyFont="1" applyFill="1" applyBorder="1" applyAlignment="1">
      <alignment vertical="center"/>
    </xf>
    <xf numFmtId="9" fontId="9" fillId="0" borderId="0" xfId="12" applyFont="1" applyFill="1" applyBorder="1" applyAlignment="1">
      <alignment horizontal="left"/>
    </xf>
    <xf numFmtId="0" fontId="9" fillId="0" borderId="0" xfId="11" applyFont="1" applyFill="1"/>
    <xf numFmtId="9" fontId="9" fillId="0" borderId="0" xfId="11" applyNumberFormat="1" applyFill="1" applyBorder="1" applyProtection="1"/>
    <xf numFmtId="0" fontId="9" fillId="0" borderId="0" xfId="11" applyFill="1" applyBorder="1" applyProtection="1"/>
    <xf numFmtId="0" fontId="9" fillId="0" borderId="0" xfId="21" applyFont="1" applyFill="1" applyBorder="1" applyAlignment="1" applyProtection="1">
      <alignment horizontal="center"/>
    </xf>
    <xf numFmtId="0" fontId="41" fillId="0" borderId="0" xfId="11" applyFont="1" applyFill="1" applyBorder="1" applyAlignment="1">
      <alignment horizontal="left" vertical="center"/>
    </xf>
    <xf numFmtId="0" fontId="9" fillId="0" borderId="0" xfId="21" applyFont="1" applyFill="1" applyBorder="1" applyAlignment="1" applyProtection="1">
      <alignment horizontal="left"/>
      <protection locked="0"/>
    </xf>
    <xf numFmtId="0" fontId="9" fillId="0" borderId="0" xfId="11" applyFill="1" applyBorder="1" applyAlignment="1">
      <alignment vertical="center"/>
    </xf>
    <xf numFmtId="0" fontId="70" fillId="0" borderId="0" xfId="11" applyFont="1" applyFill="1"/>
    <xf numFmtId="0" fontId="9" fillId="0" borderId="0" xfId="11" applyNumberFormat="1" applyFill="1"/>
    <xf numFmtId="0" fontId="9" fillId="0" borderId="0" xfId="11" applyFill="1" applyBorder="1" applyAlignment="1">
      <alignment horizontal="left" vertical="center"/>
    </xf>
    <xf numFmtId="0" fontId="9" fillId="0" borderId="0" xfId="11" applyAlignment="1" applyProtection="1">
      <alignment horizontal="center" vertical="center"/>
    </xf>
    <xf numFmtId="49" fontId="60" fillId="0" borderId="48" xfId="11" quotePrefix="1" applyNumberFormat="1" applyFont="1" applyFill="1" applyBorder="1" applyAlignment="1" applyProtection="1">
      <alignment horizontal="center" vertical="center"/>
    </xf>
    <xf numFmtId="38" fontId="42" fillId="7" borderId="61" xfId="11" applyNumberFormat="1" applyFont="1" applyFill="1" applyBorder="1" applyAlignment="1" applyProtection="1">
      <alignment horizontal="center" vertical="center"/>
      <protection locked="0"/>
    </xf>
    <xf numFmtId="49" fontId="9" fillId="0" borderId="0" xfId="11" applyNumberFormat="1" applyProtection="1"/>
    <xf numFmtId="0" fontId="22" fillId="0" borderId="0" xfId="11" applyFont="1" applyFill="1" applyAlignment="1" applyProtection="1">
      <alignment horizontal="center" vertical="center"/>
    </xf>
    <xf numFmtId="49" fontId="60" fillId="0" borderId="64" xfId="11" quotePrefix="1" applyNumberFormat="1" applyFont="1" applyFill="1" applyBorder="1" applyAlignment="1" applyProtection="1">
      <alignment horizontal="center" vertical="center"/>
    </xf>
    <xf numFmtId="38" fontId="42" fillId="7" borderId="10" xfId="11" applyNumberFormat="1" applyFont="1" applyFill="1" applyBorder="1" applyAlignment="1" applyProtection="1">
      <alignment horizontal="center" vertical="center"/>
      <protection locked="0"/>
    </xf>
    <xf numFmtId="164" fontId="17" fillId="5" borderId="9" xfId="11" applyNumberFormat="1" applyFont="1" applyFill="1" applyBorder="1" applyAlignment="1">
      <alignment horizontal="center" vertical="center"/>
    </xf>
    <xf numFmtId="6" fontId="59" fillId="9" borderId="52" xfId="11" applyNumberFormat="1" applyFont="1" applyFill="1" applyBorder="1" applyAlignment="1" applyProtection="1">
      <alignment horizontal="center" vertical="center"/>
    </xf>
    <xf numFmtId="6" fontId="59" fillId="12" borderId="52" xfId="11" applyNumberFormat="1" applyFont="1" applyFill="1" applyBorder="1" applyAlignment="1" applyProtection="1">
      <alignment horizontal="center" vertical="center"/>
    </xf>
    <xf numFmtId="6" fontId="59" fillId="13" borderId="52" xfId="11" applyNumberFormat="1" applyFont="1" applyFill="1" applyBorder="1" applyAlignment="1" applyProtection="1">
      <alignment horizontal="center" vertical="center"/>
    </xf>
    <xf numFmtId="6" fontId="59" fillId="14" borderId="52" xfId="11" applyNumberFormat="1" applyFont="1" applyFill="1" applyBorder="1" applyAlignment="1" applyProtection="1">
      <alignment horizontal="center" vertical="center"/>
    </xf>
    <xf numFmtId="38" fontId="55" fillId="0" borderId="0" xfId="11" applyNumberFormat="1" applyFont="1" applyAlignment="1" applyProtection="1">
      <alignment horizontal="center" vertical="center"/>
    </xf>
    <xf numFmtId="38" fontId="44" fillId="0" borderId="17" xfId="11" applyNumberFormat="1" applyFont="1" applyFill="1" applyBorder="1" applyAlignment="1" applyProtection="1">
      <alignment horizontal="center" vertical="center" wrapText="1"/>
    </xf>
    <xf numFmtId="0" fontId="42" fillId="5" borderId="17" xfId="11" applyFont="1" applyFill="1" applyBorder="1" applyAlignment="1" applyProtection="1">
      <alignment horizontal="right" vertical="center" wrapText="1"/>
    </xf>
    <xf numFmtId="38" fontId="42" fillId="5" borderId="36" xfId="11" applyNumberFormat="1" applyFont="1" applyFill="1" applyBorder="1" applyAlignment="1" applyProtection="1">
      <alignment horizontal="center" vertical="center" wrapText="1"/>
    </xf>
    <xf numFmtId="164" fontId="59" fillId="5" borderId="55" xfId="11" applyNumberFormat="1" applyFont="1" applyFill="1" applyBorder="1" applyAlignment="1">
      <alignment horizontal="center" vertical="center"/>
    </xf>
    <xf numFmtId="0" fontId="42" fillId="9" borderId="17" xfId="11" applyFont="1" applyFill="1" applyBorder="1" applyAlignment="1" applyProtection="1">
      <alignment horizontal="right" vertical="center" wrapText="1"/>
    </xf>
    <xf numFmtId="38" fontId="42" fillId="9" borderId="46" xfId="11" applyNumberFormat="1" applyFont="1" applyFill="1" applyBorder="1" applyAlignment="1" applyProtection="1">
      <alignment horizontal="center" vertical="center" wrapText="1"/>
    </xf>
    <xf numFmtId="6" fontId="59" fillId="9" borderId="5" xfId="11" applyNumberFormat="1" applyFont="1" applyFill="1" applyBorder="1" applyAlignment="1" applyProtection="1">
      <alignment horizontal="center" vertical="center"/>
    </xf>
    <xf numFmtId="0" fontId="42" fillId="12" borderId="17" xfId="11" applyFont="1" applyFill="1" applyBorder="1" applyAlignment="1" applyProtection="1">
      <alignment horizontal="right" vertical="center" wrapText="1"/>
    </xf>
    <xf numFmtId="38" fontId="42" fillId="12" borderId="46" xfId="11" applyNumberFormat="1" applyFont="1" applyFill="1" applyBorder="1" applyAlignment="1" applyProtection="1">
      <alignment horizontal="center" vertical="center" wrapText="1"/>
    </xf>
    <xf numFmtId="0" fontId="42" fillId="13" borderId="17" xfId="11" applyFont="1" applyFill="1" applyBorder="1" applyAlignment="1" applyProtection="1">
      <alignment horizontal="right" vertical="center" wrapText="1"/>
    </xf>
    <xf numFmtId="38" fontId="42" fillId="13" borderId="46" xfId="11" applyNumberFormat="1" applyFont="1" applyFill="1" applyBorder="1" applyAlignment="1" applyProtection="1">
      <alignment horizontal="center" vertical="center" wrapText="1"/>
    </xf>
    <xf numFmtId="0" fontId="42" fillId="14" borderId="17" xfId="11" applyFont="1" applyFill="1" applyBorder="1" applyAlignment="1" applyProtection="1">
      <alignment horizontal="right" vertical="center" wrapText="1"/>
    </xf>
    <xf numFmtId="38" fontId="42" fillId="14" borderId="46" xfId="11" applyNumberFormat="1" applyFont="1" applyFill="1" applyBorder="1" applyAlignment="1" applyProtection="1">
      <alignment horizontal="center" vertical="center" wrapText="1"/>
    </xf>
    <xf numFmtId="6" fontId="61" fillId="0" borderId="47" xfId="11" applyNumberFormat="1" applyFont="1" applyFill="1" applyBorder="1" applyAlignment="1" applyProtection="1">
      <alignment horizontal="center" vertical="center"/>
    </xf>
    <xf numFmtId="0" fontId="23" fillId="2" borderId="0" xfId="11" applyFont="1" applyFill="1" applyAlignment="1" applyProtection="1">
      <alignment vertical="center"/>
    </xf>
    <xf numFmtId="0" fontId="51" fillId="2" borderId="7" xfId="11" applyFont="1" applyFill="1" applyBorder="1" applyAlignment="1" applyProtection="1">
      <alignment vertical="center"/>
    </xf>
    <xf numFmtId="0" fontId="62" fillId="2" borderId="3" xfId="11" applyFont="1" applyFill="1" applyBorder="1" applyAlignment="1" applyProtection="1">
      <alignment horizontal="center" vertical="center" wrapText="1"/>
    </xf>
    <xf numFmtId="0" fontId="23" fillId="2" borderId="8" xfId="11" applyFont="1" applyFill="1" applyBorder="1" applyAlignment="1" applyProtection="1">
      <alignment horizontal="center" vertical="center" wrapText="1"/>
    </xf>
    <xf numFmtId="0" fontId="23" fillId="2" borderId="5" xfId="11" applyFont="1" applyFill="1" applyBorder="1" applyAlignment="1" applyProtection="1">
      <alignment horizontal="center" vertical="center" wrapText="1"/>
    </xf>
    <xf numFmtId="37" fontId="28" fillId="0" borderId="0" xfId="11" applyNumberFormat="1" applyFont="1" applyFill="1" applyBorder="1" applyAlignment="1" applyProtection="1">
      <alignment horizontal="left" vertical="center"/>
    </xf>
    <xf numFmtId="167" fontId="9" fillId="0" borderId="0" xfId="11" applyNumberFormat="1" applyFont="1" applyFill="1" applyBorder="1" applyAlignment="1" applyProtection="1">
      <alignment horizontal="center" vertical="center" shrinkToFit="1"/>
      <protection locked="0"/>
    </xf>
    <xf numFmtId="167" fontId="9" fillId="0" borderId="7" xfId="11" applyNumberFormat="1" applyFont="1" applyFill="1" applyBorder="1" applyAlignment="1" applyProtection="1">
      <alignment horizontal="center" vertical="center" shrinkToFit="1"/>
      <protection locked="0"/>
    </xf>
    <xf numFmtId="38" fontId="28" fillId="0" borderId="0" xfId="11" applyNumberFormat="1" applyFont="1" applyAlignment="1" applyProtection="1">
      <alignment horizontal="center" vertical="center"/>
    </xf>
    <xf numFmtId="167" fontId="9" fillId="0" borderId="0" xfId="11" applyNumberFormat="1" applyFont="1" applyFill="1" applyBorder="1" applyAlignment="1" applyProtection="1">
      <alignment horizontal="center" vertical="center" shrinkToFit="1"/>
    </xf>
    <xf numFmtId="38" fontId="28" fillId="0" borderId="0" xfId="11" applyNumberFormat="1" applyFont="1" applyFill="1" applyBorder="1" applyAlignment="1" applyProtection="1">
      <alignment horizontal="center" vertical="center"/>
    </xf>
    <xf numFmtId="0" fontId="41" fillId="0" borderId="0" xfId="11" applyFont="1" applyAlignment="1" applyProtection="1">
      <alignment horizontal="right"/>
    </xf>
    <xf numFmtId="9" fontId="41" fillId="0" borderId="0" xfId="11" applyNumberFormat="1" applyFont="1" applyAlignment="1" applyProtection="1">
      <alignment horizontal="right"/>
    </xf>
    <xf numFmtId="38" fontId="27" fillId="0" borderId="0" xfId="11" applyNumberFormat="1" applyFont="1" applyBorder="1" applyAlignment="1" applyProtection="1">
      <alignment horizontal="center" vertical="center"/>
    </xf>
    <xf numFmtId="38" fontId="28" fillId="0" borderId="0" xfId="11" applyNumberFormat="1" applyFont="1" applyBorder="1" applyAlignment="1" applyProtection="1">
      <alignment horizontal="center" vertical="center"/>
    </xf>
    <xf numFmtId="38" fontId="28" fillId="2" borderId="4" xfId="11" applyNumberFormat="1" applyFont="1" applyFill="1" applyBorder="1" applyAlignment="1" applyProtection="1">
      <alignment horizontal="center" vertical="center"/>
    </xf>
    <xf numFmtId="38" fontId="28" fillId="2" borderId="0" xfId="11" applyNumberFormat="1" applyFont="1" applyFill="1" applyAlignment="1" applyProtection="1">
      <alignment horizontal="center" vertical="center"/>
    </xf>
    <xf numFmtId="0" fontId="28" fillId="2" borderId="0" xfId="11" applyFont="1" applyFill="1" applyAlignment="1" applyProtection="1">
      <alignment horizontal="center" vertical="center"/>
    </xf>
    <xf numFmtId="38" fontId="9" fillId="0" borderId="0" xfId="11" applyNumberFormat="1" applyFont="1" applyBorder="1" applyAlignment="1" applyProtection="1">
      <alignment horizontal="center" vertical="center"/>
    </xf>
    <xf numFmtId="38" fontId="27" fillId="0" borderId="4" xfId="11" applyNumberFormat="1" applyFont="1" applyBorder="1" applyAlignment="1" applyProtection="1">
      <alignment horizontal="center" vertical="center"/>
    </xf>
    <xf numFmtId="167" fontId="9" fillId="2" borderId="0" xfId="11" applyNumberFormat="1" applyFont="1" applyFill="1" applyAlignment="1" applyProtection="1">
      <alignment horizontal="center" vertical="center"/>
    </xf>
    <xf numFmtId="0" fontId="9" fillId="2" borderId="4" xfId="11" applyFill="1" applyBorder="1" applyAlignment="1" applyProtection="1">
      <alignment horizontal="center" vertical="center"/>
    </xf>
    <xf numFmtId="0" fontId="9" fillId="2" borderId="0" xfId="11" applyFill="1" applyAlignment="1" applyProtection="1">
      <alignment horizontal="center" vertical="center"/>
    </xf>
    <xf numFmtId="167" fontId="9" fillId="0" borderId="0" xfId="11" applyNumberFormat="1" applyFont="1" applyFill="1" applyAlignment="1" applyProtection="1">
      <alignment horizontal="center" vertical="center" shrinkToFit="1"/>
      <protection locked="0"/>
    </xf>
    <xf numFmtId="38" fontId="9" fillId="0" borderId="4" xfId="11" applyNumberFormat="1" applyFont="1" applyBorder="1" applyAlignment="1" applyProtection="1">
      <alignment horizontal="center" vertical="center"/>
    </xf>
    <xf numFmtId="38" fontId="18" fillId="0" borderId="4" xfId="11" applyNumberFormat="1" applyFont="1" applyBorder="1" applyAlignment="1" applyProtection="1">
      <alignment horizontal="center" vertical="center"/>
    </xf>
    <xf numFmtId="38" fontId="18" fillId="0" borderId="0" xfId="11" applyNumberFormat="1" applyFont="1" applyBorder="1" applyAlignment="1" applyProtection="1">
      <alignment horizontal="center" vertical="center"/>
    </xf>
    <xf numFmtId="0" fontId="28" fillId="2" borderId="4" xfId="11" applyFont="1" applyFill="1" applyBorder="1" applyAlignment="1" applyProtection="1">
      <alignment horizontal="center" vertical="center"/>
    </xf>
    <xf numFmtId="167" fontId="9" fillId="0" borderId="7" xfId="11" applyNumberFormat="1" applyFont="1" applyFill="1" applyBorder="1" applyAlignment="1" applyProtection="1">
      <alignment horizontal="center" vertical="center" shrinkToFit="1"/>
    </xf>
    <xf numFmtId="38" fontId="18" fillId="0" borderId="8" xfId="11" applyNumberFormat="1" applyFont="1" applyBorder="1" applyAlignment="1" applyProtection="1">
      <alignment horizontal="center" vertical="center"/>
    </xf>
    <xf numFmtId="38" fontId="27" fillId="0" borderId="3" xfId="11" applyNumberFormat="1" applyFont="1" applyBorder="1" applyAlignment="1" applyProtection="1">
      <alignment horizontal="center" vertical="center"/>
    </xf>
    <xf numFmtId="38" fontId="27" fillId="0" borderId="6" xfId="11" applyNumberFormat="1" applyFont="1" applyBorder="1" applyAlignment="1" applyProtection="1">
      <alignment horizontal="center" vertical="center"/>
    </xf>
    <xf numFmtId="0" fontId="51" fillId="2" borderId="0" xfId="11" applyFont="1" applyFill="1" applyProtection="1"/>
    <xf numFmtId="38" fontId="41" fillId="2" borderId="0" xfId="11" applyNumberFormat="1" applyFont="1" applyFill="1" applyAlignment="1" applyProtection="1">
      <alignment horizontal="right"/>
    </xf>
    <xf numFmtId="0" fontId="41" fillId="2" borderId="0" xfId="11" applyFont="1" applyFill="1" applyAlignment="1" applyProtection="1">
      <alignment horizontal="right"/>
    </xf>
    <xf numFmtId="167" fontId="9" fillId="5" borderId="7" xfId="11" applyNumberFormat="1" applyFont="1" applyFill="1" applyBorder="1" applyAlignment="1" applyProtection="1">
      <alignment horizontal="center" vertical="center" shrinkToFit="1"/>
    </xf>
    <xf numFmtId="0" fontId="16" fillId="2" borderId="0" xfId="11" applyFont="1" applyFill="1" applyProtection="1"/>
    <xf numFmtId="38" fontId="41" fillId="2" borderId="4" xfId="11" applyNumberFormat="1" applyFont="1" applyFill="1" applyBorder="1" applyAlignment="1" applyProtection="1">
      <alignment horizontal="right"/>
    </xf>
    <xf numFmtId="38" fontId="28" fillId="0" borderId="6" xfId="11" applyNumberFormat="1" applyFont="1" applyBorder="1" applyAlignment="1" applyProtection="1">
      <alignment horizontal="center" vertical="center"/>
    </xf>
    <xf numFmtId="38" fontId="28" fillId="0" borderId="10" xfId="11" applyNumberFormat="1" applyFont="1" applyBorder="1" applyAlignment="1" applyProtection="1">
      <alignment horizontal="center" vertical="center"/>
    </xf>
    <xf numFmtId="38" fontId="28" fillId="0" borderId="7" xfId="11" applyNumberFormat="1" applyFont="1" applyBorder="1" applyAlignment="1" applyProtection="1">
      <alignment horizontal="center" vertical="center"/>
    </xf>
    <xf numFmtId="164" fontId="28" fillId="0" borderId="0" xfId="11" applyNumberFormat="1" applyFont="1" applyFill="1" applyBorder="1" applyAlignment="1" applyProtection="1">
      <alignment horizontal="center" vertical="center"/>
    </xf>
    <xf numFmtId="164" fontId="28" fillId="5" borderId="0" xfId="11" applyNumberFormat="1" applyFont="1" applyFill="1" applyBorder="1" applyAlignment="1" applyProtection="1">
      <alignment horizontal="center" vertical="center"/>
    </xf>
    <xf numFmtId="0" fontId="14" fillId="0" borderId="0" xfId="11" applyFont="1" applyFill="1" applyBorder="1" applyAlignment="1" applyProtection="1">
      <alignment horizontal="centerContinuous"/>
    </xf>
    <xf numFmtId="0" fontId="53" fillId="0" borderId="0" xfId="11" applyFont="1" applyFill="1" applyBorder="1" applyProtection="1"/>
    <xf numFmtId="0" fontId="18" fillId="0" borderId="0" xfId="11" applyFont="1" applyFill="1" applyBorder="1" applyProtection="1"/>
    <xf numFmtId="0" fontId="18" fillId="0" borderId="0" xfId="11" applyFont="1" applyFill="1" applyBorder="1" applyAlignment="1" applyProtection="1">
      <alignment horizontal="right"/>
    </xf>
    <xf numFmtId="0" fontId="53" fillId="0" borderId="0" xfId="11" applyFont="1" applyFill="1" applyBorder="1" applyAlignment="1" applyProtection="1">
      <alignment horizontal="right"/>
    </xf>
    <xf numFmtId="0" fontId="18" fillId="0" borderId="0" xfId="11" applyFont="1" applyFill="1" applyBorder="1" applyAlignment="1" applyProtection="1">
      <alignment horizontal="left"/>
    </xf>
    <xf numFmtId="0" fontId="14" fillId="0" borderId="0" xfId="11" applyFont="1" applyFill="1" applyBorder="1" applyAlignment="1" applyProtection="1">
      <alignment horizontal="right"/>
    </xf>
    <xf numFmtId="0" fontId="54" fillId="0" borderId="4" xfId="11" applyFont="1" applyBorder="1" applyAlignment="1" applyProtection="1">
      <alignment horizontal="left"/>
    </xf>
    <xf numFmtId="0" fontId="35" fillId="0" borderId="0" xfId="11" applyFont="1" applyBorder="1" applyAlignment="1" applyProtection="1">
      <alignment horizontal="left"/>
    </xf>
    <xf numFmtId="0" fontId="18" fillId="0" borderId="0" xfId="11" applyFont="1" applyBorder="1" applyAlignment="1" applyProtection="1">
      <alignment horizontal="left"/>
    </xf>
    <xf numFmtId="0" fontId="29" fillId="0" borderId="0" xfId="11" applyFont="1" applyBorder="1" applyAlignment="1" applyProtection="1">
      <alignment horizontal="left"/>
    </xf>
    <xf numFmtId="0" fontId="14" fillId="0" borderId="0" xfId="11" applyFont="1" applyBorder="1" applyAlignment="1" applyProtection="1">
      <alignment horizontal="right"/>
    </xf>
    <xf numFmtId="0" fontId="14" fillId="0" borderId="0" xfId="11" applyFont="1" applyBorder="1" applyAlignment="1" applyProtection="1">
      <alignment horizontal="centerContinuous"/>
    </xf>
    <xf numFmtId="0" fontId="9" fillId="0" borderId="0" xfId="11" applyBorder="1" applyAlignment="1" applyProtection="1">
      <alignment horizontal="right"/>
    </xf>
    <xf numFmtId="0" fontId="30" fillId="0" borderId="0" xfId="11" applyFont="1" applyBorder="1" applyAlignment="1" applyProtection="1">
      <alignment horizontal="left"/>
    </xf>
    <xf numFmtId="0" fontId="51" fillId="2" borderId="4" xfId="11" applyFont="1" applyFill="1" applyBorder="1" applyAlignment="1" applyProtection="1">
      <alignment horizontal="left"/>
    </xf>
    <xf numFmtId="0" fontId="51" fillId="2" borderId="0" xfId="11" applyFont="1" applyFill="1" applyBorder="1" applyAlignment="1" applyProtection="1">
      <alignment horizontal="left" wrapText="1"/>
    </xf>
    <xf numFmtId="38" fontId="33" fillId="0" borderId="0" xfId="11" applyNumberFormat="1" applyFont="1" applyBorder="1" applyAlignment="1" applyProtection="1">
      <alignment horizontal="right" vertical="center"/>
    </xf>
    <xf numFmtId="38" fontId="33" fillId="0" borderId="0" xfId="11" applyNumberFormat="1" applyFont="1" applyFill="1" applyBorder="1" applyAlignment="1" applyProtection="1">
      <alignment horizontal="right" vertical="center"/>
    </xf>
    <xf numFmtId="0" fontId="41" fillId="0" borderId="4" xfId="11" applyFont="1" applyBorder="1" applyAlignment="1" applyProtection="1">
      <alignment horizontal="right" vertical="center"/>
    </xf>
    <xf numFmtId="0" fontId="41" fillId="0" borderId="0" xfId="11" applyFont="1" applyFill="1" applyBorder="1" applyAlignment="1" applyProtection="1">
      <alignment vertical="center" shrinkToFit="1"/>
    </xf>
    <xf numFmtId="9" fontId="41" fillId="0" borderId="4" xfId="11" applyNumberFormat="1" applyFont="1" applyBorder="1" applyAlignment="1" applyProtection="1">
      <alignment horizontal="right" vertical="center"/>
    </xf>
    <xf numFmtId="37" fontId="55" fillId="0" borderId="4" xfId="11" applyNumberFormat="1" applyFont="1" applyBorder="1" applyAlignment="1" applyProtection="1">
      <alignment horizontal="left" vertical="center"/>
    </xf>
    <xf numFmtId="37" fontId="55" fillId="0" borderId="0" xfId="11" applyNumberFormat="1" applyFont="1" applyBorder="1" applyAlignment="1" applyProtection="1">
      <alignment horizontal="left" vertical="center"/>
    </xf>
    <xf numFmtId="0" fontId="33" fillId="0" borderId="4" xfId="11" applyFont="1" applyBorder="1" applyAlignment="1" applyProtection="1">
      <alignment vertical="center"/>
    </xf>
    <xf numFmtId="0" fontId="33" fillId="0" borderId="0" xfId="11" applyFont="1" applyBorder="1" applyAlignment="1" applyProtection="1">
      <alignment vertical="center"/>
    </xf>
    <xf numFmtId="0" fontId="51" fillId="2" borderId="4" xfId="11" applyFont="1" applyFill="1" applyBorder="1" applyAlignment="1" applyProtection="1">
      <alignment horizontal="left" vertical="center"/>
    </xf>
    <xf numFmtId="0" fontId="51" fillId="2" borderId="0" xfId="11" applyFont="1" applyFill="1" applyBorder="1" applyAlignment="1" applyProtection="1">
      <alignment horizontal="left" vertical="center"/>
    </xf>
    <xf numFmtId="167" fontId="16" fillId="2" borderId="0" xfId="11" applyNumberFormat="1" applyFont="1" applyFill="1" applyBorder="1" applyAlignment="1" applyProtection="1">
      <alignment vertical="center"/>
    </xf>
    <xf numFmtId="38" fontId="33" fillId="2" borderId="0" xfId="11" applyNumberFormat="1" applyFont="1" applyFill="1" applyBorder="1" applyAlignment="1" applyProtection="1">
      <alignment horizontal="right" vertical="center"/>
    </xf>
    <xf numFmtId="0" fontId="55" fillId="0" borderId="4" xfId="11" applyFont="1" applyBorder="1" applyAlignment="1" applyProtection="1">
      <alignment horizontal="left" vertical="center"/>
    </xf>
    <xf numFmtId="0" fontId="55" fillId="0" borderId="0" xfId="11" applyFont="1" applyBorder="1" applyAlignment="1" applyProtection="1">
      <alignment horizontal="left" vertical="center"/>
    </xf>
    <xf numFmtId="0" fontId="55" fillId="0" borderId="4" xfId="11" applyFont="1" applyBorder="1" applyAlignment="1" applyProtection="1">
      <alignment vertical="center"/>
    </xf>
    <xf numFmtId="0" fontId="55" fillId="0" borderId="0" xfId="11" applyFont="1" applyBorder="1" applyAlignment="1" applyProtection="1">
      <alignment vertical="center"/>
    </xf>
    <xf numFmtId="167" fontId="41" fillId="2" borderId="0" xfId="11" applyNumberFormat="1" applyFont="1" applyFill="1" applyBorder="1" applyAlignment="1" applyProtection="1">
      <alignment vertical="center"/>
    </xf>
    <xf numFmtId="0" fontId="41" fillId="2" borderId="0" xfId="11" applyFont="1" applyFill="1" applyBorder="1" applyAlignment="1" applyProtection="1">
      <alignment vertical="center"/>
    </xf>
    <xf numFmtId="0" fontId="41" fillId="0" borderId="4" xfId="11" applyFont="1" applyBorder="1" applyAlignment="1" applyProtection="1">
      <alignment vertical="center"/>
    </xf>
    <xf numFmtId="167" fontId="41" fillId="0" borderId="0" xfId="11" applyNumberFormat="1" applyFont="1" applyBorder="1" applyAlignment="1" applyProtection="1">
      <alignment horizontal="right" vertical="center"/>
    </xf>
    <xf numFmtId="167" fontId="16" fillId="0" borderId="0" xfId="11" applyNumberFormat="1" applyFont="1" applyBorder="1" applyAlignment="1" applyProtection="1">
      <alignment horizontal="right" vertical="center"/>
    </xf>
    <xf numFmtId="0" fontId="51" fillId="2" borderId="4" xfId="11" applyFont="1" applyFill="1" applyBorder="1" applyAlignment="1" applyProtection="1">
      <alignment vertical="center"/>
    </xf>
    <xf numFmtId="0" fontId="51" fillId="2" borderId="0" xfId="11" applyFont="1" applyFill="1" applyBorder="1" applyAlignment="1" applyProtection="1">
      <alignment vertical="center"/>
    </xf>
    <xf numFmtId="0" fontId="33" fillId="2" borderId="0" xfId="11" applyFont="1" applyFill="1" applyBorder="1" applyAlignment="1" applyProtection="1">
      <alignment horizontal="right" vertical="center"/>
    </xf>
    <xf numFmtId="37" fontId="33" fillId="0" borderId="4" xfId="11" applyNumberFormat="1" applyFont="1" applyBorder="1" applyAlignment="1" applyProtection="1">
      <alignment vertical="center"/>
    </xf>
    <xf numFmtId="37" fontId="41" fillId="0" borderId="4" xfId="11" applyNumberFormat="1" applyFont="1" applyBorder="1" applyAlignment="1" applyProtection="1">
      <alignment vertical="center"/>
    </xf>
    <xf numFmtId="37" fontId="33" fillId="0" borderId="0" xfId="11" applyNumberFormat="1" applyFont="1" applyBorder="1" applyAlignment="1" applyProtection="1">
      <alignment vertical="center"/>
    </xf>
    <xf numFmtId="0" fontId="16" fillId="0" borderId="4" xfId="11" applyFont="1" applyBorder="1" applyAlignment="1" applyProtection="1">
      <alignment horizontal="left" vertical="center"/>
    </xf>
    <xf numFmtId="0" fontId="16" fillId="0" borderId="0" xfId="11" applyFont="1" applyBorder="1" applyAlignment="1" applyProtection="1">
      <alignment horizontal="left" vertical="center"/>
    </xf>
    <xf numFmtId="37" fontId="16" fillId="0" borderId="4" xfId="11" applyNumberFormat="1" applyFont="1" applyBorder="1" applyAlignment="1" applyProtection="1">
      <alignment vertical="center"/>
    </xf>
    <xf numFmtId="37" fontId="16" fillId="0" borderId="0" xfId="11" applyNumberFormat="1" applyFont="1" applyBorder="1" applyAlignment="1" applyProtection="1">
      <alignment vertical="center"/>
    </xf>
    <xf numFmtId="37" fontId="16" fillId="0" borderId="4" xfId="11" applyNumberFormat="1" applyFont="1" applyBorder="1" applyAlignment="1" applyProtection="1">
      <alignment horizontal="left" vertical="center"/>
    </xf>
    <xf numFmtId="37" fontId="16" fillId="0" borderId="0" xfId="11" applyNumberFormat="1" applyFont="1" applyBorder="1" applyAlignment="1" applyProtection="1">
      <alignment horizontal="left" vertical="center"/>
    </xf>
    <xf numFmtId="37" fontId="16" fillId="0" borderId="0" xfId="11" applyNumberFormat="1" applyFont="1" applyBorder="1" applyAlignment="1" applyProtection="1">
      <alignment horizontal="right" vertical="center"/>
    </xf>
    <xf numFmtId="0" fontId="16" fillId="2" borderId="0" xfId="11" applyFont="1" applyFill="1" applyBorder="1" applyAlignment="1" applyProtection="1">
      <alignment vertical="center"/>
    </xf>
    <xf numFmtId="38" fontId="41" fillId="2" borderId="0" xfId="11" applyNumberFormat="1" applyFont="1" applyFill="1" applyBorder="1" applyAlignment="1" applyProtection="1">
      <alignment horizontal="right" vertical="center"/>
    </xf>
    <xf numFmtId="39" fontId="51" fillId="2" borderId="4" xfId="11" applyNumberFormat="1" applyFont="1" applyFill="1" applyBorder="1" applyAlignment="1" applyProtection="1">
      <alignment horizontal="left" vertical="center"/>
    </xf>
    <xf numFmtId="39" fontId="51" fillId="2" borderId="0" xfId="11" applyNumberFormat="1" applyFont="1" applyFill="1" applyBorder="1" applyAlignment="1" applyProtection="1">
      <alignment horizontal="left" vertical="center"/>
    </xf>
    <xf numFmtId="0" fontId="56" fillId="2" borderId="0" xfId="11" applyFont="1" applyFill="1" applyBorder="1" applyAlignment="1" applyProtection="1">
      <alignment vertical="center"/>
    </xf>
    <xf numFmtId="38" fontId="41" fillId="0" borderId="0" xfId="11" applyNumberFormat="1" applyFont="1" applyFill="1" applyBorder="1" applyAlignment="1" applyProtection="1">
      <alignment horizontal="right" vertical="center"/>
    </xf>
    <xf numFmtId="38" fontId="28" fillId="0" borderId="6" xfId="11" applyNumberFormat="1" applyFont="1" applyFill="1" applyBorder="1" applyAlignment="1" applyProtection="1">
      <alignment horizontal="center" vertical="center"/>
    </xf>
    <xf numFmtId="38" fontId="9" fillId="0" borderId="8" xfId="16" applyNumberFormat="1" applyFont="1" applyFill="1" applyBorder="1" applyAlignment="1" applyProtection="1">
      <alignment horizontal="center" vertical="center"/>
      <protection locked="0"/>
    </xf>
    <xf numFmtId="169" fontId="33" fillId="0" borderId="0" xfId="11" applyNumberFormat="1" applyFont="1" applyBorder="1" applyAlignment="1" applyProtection="1">
      <alignment horizontal="right" vertical="center"/>
    </xf>
    <xf numFmtId="38" fontId="33" fillId="0" borderId="0" xfId="11" applyNumberFormat="1" applyFont="1" applyFill="1" applyBorder="1" applyAlignment="1" applyProtection="1">
      <alignment horizontal="right" vertical="center" shrinkToFit="1"/>
    </xf>
    <xf numFmtId="0" fontId="41" fillId="0" borderId="4" xfId="11" applyFont="1" applyFill="1" applyBorder="1" applyAlignment="1" applyProtection="1">
      <alignment vertical="center"/>
    </xf>
    <xf numFmtId="167" fontId="41" fillId="0" borderId="0" xfId="11" applyNumberFormat="1" applyFont="1" applyFill="1" applyBorder="1" applyAlignment="1" applyProtection="1">
      <alignment vertical="center" shrinkToFit="1"/>
    </xf>
    <xf numFmtId="169" fontId="33" fillId="0" borderId="0" xfId="11" applyNumberFormat="1" applyFont="1" applyFill="1" applyAlignment="1" applyProtection="1">
      <alignment horizontal="right" vertical="center"/>
    </xf>
    <xf numFmtId="38" fontId="33" fillId="0" borderId="0" xfId="11" applyNumberFormat="1" applyFont="1" applyFill="1" applyAlignment="1" applyProtection="1">
      <alignment horizontal="right" vertical="center" shrinkToFit="1"/>
    </xf>
    <xf numFmtId="38" fontId="41" fillId="0" borderId="0" xfId="11" applyNumberFormat="1" applyFont="1" applyFill="1" applyAlignment="1" applyProtection="1">
      <alignment horizontal="right" vertical="center" shrinkToFit="1"/>
    </xf>
    <xf numFmtId="0" fontId="41" fillId="0" borderId="8" xfId="16" applyFont="1" applyFill="1" applyBorder="1" applyAlignment="1" applyProtection="1">
      <alignment horizontal="center" vertical="center"/>
    </xf>
    <xf numFmtId="6" fontId="59" fillId="0" borderId="15" xfId="11" applyNumberFormat="1" applyFont="1" applyFill="1" applyBorder="1" applyAlignment="1" applyProtection="1">
      <alignment horizontal="center" vertical="center"/>
    </xf>
    <xf numFmtId="6" fontId="59" fillId="0" borderId="51" xfId="11" applyNumberFormat="1" applyFont="1" applyFill="1" applyBorder="1" applyAlignment="1" applyProtection="1">
      <alignment horizontal="center" vertical="center"/>
    </xf>
    <xf numFmtId="38" fontId="9" fillId="0" borderId="0" xfId="11" applyNumberFormat="1" applyFont="1" applyFill="1" applyBorder="1" applyAlignment="1" applyProtection="1">
      <alignment horizontal="center" vertical="center"/>
    </xf>
    <xf numFmtId="38" fontId="9" fillId="0" borderId="0" xfId="11" applyNumberFormat="1" applyFont="1" applyFill="1" applyAlignment="1" applyProtection="1">
      <alignment horizontal="center" vertical="center"/>
    </xf>
    <xf numFmtId="38" fontId="9" fillId="0" borderId="0" xfId="11" applyNumberFormat="1" applyFont="1" applyFill="1" applyBorder="1" applyAlignment="1" applyProtection="1">
      <alignment horizontal="center" vertical="center" shrinkToFit="1"/>
    </xf>
    <xf numFmtId="167" fontId="9" fillId="0" borderId="0" xfId="11" applyNumberFormat="1" applyFont="1" applyFill="1" applyAlignment="1" applyProtection="1">
      <alignment horizontal="center" vertical="center" shrinkToFit="1"/>
    </xf>
    <xf numFmtId="167" fontId="9" fillId="5" borderId="0" xfId="11" applyNumberFormat="1" applyFont="1" applyFill="1" applyBorder="1" applyAlignment="1" applyProtection="1">
      <alignment horizontal="center" vertical="center" shrinkToFit="1"/>
    </xf>
    <xf numFmtId="0" fontId="9" fillId="0" borderId="0" xfId="4" applyFont="1" applyAlignment="1">
      <alignment horizontal="left" wrapText="1"/>
    </xf>
    <xf numFmtId="164" fontId="9" fillId="0" borderId="0" xfId="4" applyNumberFormat="1" applyFont="1"/>
    <xf numFmtId="0" fontId="41" fillId="0" borderId="0" xfId="11" applyFont="1" applyAlignment="1" applyProtection="1">
      <alignment vertical="center"/>
    </xf>
    <xf numFmtId="38" fontId="41" fillId="0" borderId="4" xfId="11" applyNumberFormat="1" applyFont="1" applyFill="1" applyBorder="1" applyAlignment="1" applyProtection="1">
      <alignment vertical="center" shrinkToFit="1"/>
      <protection locked="0"/>
    </xf>
    <xf numFmtId="38" fontId="41" fillId="0" borderId="0" xfId="11" applyNumberFormat="1" applyFont="1" applyFill="1" applyBorder="1" applyAlignment="1" applyProtection="1">
      <alignment horizontal="right" vertical="center" shrinkToFit="1"/>
      <protection locked="0"/>
    </xf>
    <xf numFmtId="167" fontId="9" fillId="0" borderId="0" xfId="11" applyNumberFormat="1" applyFont="1" applyFill="1" applyBorder="1" applyAlignment="1" applyProtection="1">
      <alignment horizontal="center" vertical="center"/>
      <protection locked="0"/>
    </xf>
    <xf numFmtId="166" fontId="41" fillId="0" borderId="0" xfId="13" applyNumberFormat="1" applyFont="1" applyBorder="1" applyAlignment="1">
      <alignment vertical="top" wrapText="1"/>
    </xf>
    <xf numFmtId="9" fontId="57" fillId="0" borderId="0" xfId="0" applyNumberFormat="1" applyFont="1"/>
    <xf numFmtId="38" fontId="41" fillId="0" borderId="0" xfId="0" applyNumberFormat="1" applyFont="1" applyFill="1" applyProtection="1"/>
    <xf numFmtId="0" fontId="41" fillId="0" borderId="0" xfId="0" applyFont="1" applyAlignment="1">
      <alignment horizontal="center"/>
    </xf>
    <xf numFmtId="37" fontId="73" fillId="0" borderId="0" xfId="0" applyNumberFormat="1" applyFont="1" applyAlignment="1">
      <alignment horizontal="left"/>
    </xf>
    <xf numFmtId="38" fontId="41" fillId="0" borderId="0" xfId="0" applyNumberFormat="1" applyFont="1" applyAlignment="1">
      <alignment horizontal="right"/>
    </xf>
    <xf numFmtId="38" fontId="16" fillId="0" borderId="0" xfId="0" applyNumberFormat="1" applyFont="1" applyAlignment="1">
      <alignment horizontal="right"/>
    </xf>
    <xf numFmtId="37" fontId="69" fillId="0" borderId="0" xfId="0" applyNumberFormat="1" applyFont="1" applyAlignment="1">
      <alignment horizontal="left"/>
    </xf>
    <xf numFmtId="38" fontId="41" fillId="0" borderId="0" xfId="24" applyNumberFormat="1" applyFont="1" applyBorder="1" applyAlignment="1" applyProtection="1">
      <alignment horizontal="right" vertical="center"/>
    </xf>
    <xf numFmtId="38" fontId="16" fillId="0" borderId="0" xfId="24" applyNumberFormat="1" applyFont="1" applyBorder="1" applyAlignment="1" applyProtection="1">
      <alignment horizontal="right" vertical="center"/>
    </xf>
    <xf numFmtId="38" fontId="16" fillId="0" borderId="0" xfId="24" applyNumberFormat="1" applyFont="1" applyAlignment="1" applyProtection="1">
      <alignment horizontal="right" vertical="center"/>
    </xf>
    <xf numFmtId="0" fontId="41" fillId="0" borderId="0" xfId="24" applyFont="1" applyAlignment="1" applyProtection="1">
      <alignment vertical="center"/>
    </xf>
    <xf numFmtId="0" fontId="9" fillId="0" borderId="0" xfId="24" applyAlignment="1" applyProtection="1">
      <alignment vertical="center"/>
    </xf>
    <xf numFmtId="39" fontId="69" fillId="0" borderId="0" xfId="0" applyNumberFormat="1" applyFont="1" applyFill="1" applyAlignment="1">
      <alignment horizontal="left"/>
    </xf>
    <xf numFmtId="0" fontId="73" fillId="0" borderId="0" xfId="0" applyFont="1" applyFill="1"/>
    <xf numFmtId="40" fontId="16" fillId="0" borderId="0" xfId="0" applyNumberFormat="1" applyFont="1" applyAlignment="1">
      <alignment horizontal="right"/>
    </xf>
    <xf numFmtId="0" fontId="28" fillId="16" borderId="1" xfId="4" applyFont="1" applyFill="1" applyBorder="1" applyAlignment="1" applyProtection="1">
      <alignment horizontal="center" vertical="top" wrapText="1"/>
      <protection locked="0"/>
    </xf>
    <xf numFmtId="167" fontId="9" fillId="16" borderId="0" xfId="11" applyNumberFormat="1" applyFont="1" applyFill="1" applyBorder="1" applyAlignment="1" applyProtection="1">
      <alignment horizontal="center" vertical="center"/>
      <protection locked="0"/>
    </xf>
    <xf numFmtId="0" fontId="9" fillId="16" borderId="9" xfId="4" applyFont="1" applyFill="1" applyBorder="1" applyAlignment="1" applyProtection="1">
      <alignment horizontal="center"/>
      <protection locked="0"/>
    </xf>
    <xf numFmtId="6" fontId="9" fillId="0" borderId="0" xfId="4" applyNumberFormat="1" applyFont="1"/>
    <xf numFmtId="0" fontId="51" fillId="2" borderId="61" xfId="11" applyFont="1" applyFill="1" applyBorder="1" applyAlignment="1" applyProtection="1">
      <alignment horizontal="right" wrapText="1"/>
    </xf>
    <xf numFmtId="6" fontId="59" fillId="12" borderId="68" xfId="11" applyNumberFormat="1" applyFont="1" applyFill="1" applyBorder="1" applyAlignment="1" applyProtection="1">
      <alignment horizontal="center" vertical="center"/>
    </xf>
    <xf numFmtId="6" fontId="59" fillId="13" borderId="68" xfId="11" applyNumberFormat="1" applyFont="1" applyFill="1" applyBorder="1" applyAlignment="1">
      <alignment horizontal="center" vertical="center"/>
    </xf>
    <xf numFmtId="6" fontId="59" fillId="14" borderId="68" xfId="11" applyNumberFormat="1" applyFont="1" applyFill="1" applyBorder="1" applyAlignment="1">
      <alignment horizontal="center" vertical="center"/>
    </xf>
    <xf numFmtId="0" fontId="18" fillId="0" borderId="68" xfId="11" applyFont="1" applyBorder="1" applyAlignment="1" applyProtection="1">
      <alignment vertical="center"/>
    </xf>
    <xf numFmtId="0" fontId="9" fillId="0" borderId="61" xfId="11" applyBorder="1" applyAlignment="1">
      <alignment horizontal="left" vertical="center"/>
    </xf>
    <xf numFmtId="0" fontId="9" fillId="0" borderId="61" xfId="11" applyBorder="1" applyAlignment="1">
      <alignment vertical="center"/>
    </xf>
    <xf numFmtId="49" fontId="9" fillId="0" borderId="5" xfId="16" applyNumberFormat="1" applyFill="1" applyBorder="1" applyAlignment="1" applyProtection="1">
      <alignment horizontal="center" vertical="center"/>
      <protection locked="0"/>
    </xf>
    <xf numFmtId="0" fontId="40" fillId="0" borderId="0" xfId="0" applyFont="1" applyFill="1" applyBorder="1" applyAlignment="1">
      <alignment horizontal="center"/>
    </xf>
    <xf numFmtId="38" fontId="9" fillId="0" borderId="0" xfId="11" applyNumberFormat="1" applyAlignment="1" applyProtection="1">
      <alignment horizontal="center" vertical="center"/>
    </xf>
    <xf numFmtId="3" fontId="9" fillId="0" borderId="0" xfId="11" applyNumberFormat="1" applyAlignment="1" applyProtection="1">
      <alignment horizontal="center" vertical="center"/>
    </xf>
    <xf numFmtId="38" fontId="69" fillId="0" borderId="0" xfId="24" applyNumberFormat="1" applyFont="1" applyBorder="1" applyAlignment="1" applyProtection="1">
      <alignment horizontal="right" vertical="center"/>
    </xf>
    <xf numFmtId="0" fontId="69" fillId="0" borderId="0" xfId="24" applyFont="1" applyAlignment="1" applyProtection="1">
      <alignment vertical="center"/>
    </xf>
    <xf numFmtId="0" fontId="68" fillId="0" borderId="0" xfId="24" applyFont="1" applyAlignment="1" applyProtection="1">
      <alignment vertical="center"/>
    </xf>
    <xf numFmtId="0" fontId="9" fillId="0" borderId="0" xfId="4" applyFont="1" applyFill="1" applyAlignment="1">
      <alignment horizontal="right"/>
    </xf>
    <xf numFmtId="0" fontId="41" fillId="0" borderId="4" xfId="11" applyFont="1" applyFill="1" applyBorder="1" applyAlignment="1" applyProtection="1">
      <alignment horizontal="left" vertical="center"/>
    </xf>
    <xf numFmtId="0" fontId="41" fillId="0" borderId="0" xfId="11" applyFont="1" applyFill="1" applyBorder="1" applyAlignment="1" applyProtection="1">
      <alignment horizontal="left" vertical="center"/>
    </xf>
    <xf numFmtId="0" fontId="41" fillId="0" borderId="0" xfId="11" applyFont="1" applyBorder="1" applyAlignment="1" applyProtection="1">
      <alignment vertical="center"/>
    </xf>
    <xf numFmtId="37" fontId="33" fillId="0" borderId="4" xfId="11" applyNumberFormat="1" applyFont="1" applyBorder="1" applyAlignment="1" applyProtection="1">
      <alignment horizontal="left" vertical="center"/>
    </xf>
    <xf numFmtId="37" fontId="33" fillId="0" borderId="0" xfId="11" applyNumberFormat="1" applyFont="1" applyBorder="1" applyAlignment="1" applyProtection="1">
      <alignment horizontal="left" vertical="center"/>
    </xf>
    <xf numFmtId="0" fontId="9" fillId="0" borderId="71" xfId="11" applyFont="1" applyBorder="1" applyAlignment="1" applyProtection="1">
      <alignment horizontal="centerContinuous" vertical="center"/>
    </xf>
    <xf numFmtId="0" fontId="9" fillId="16" borderId="71" xfId="11" applyFont="1" applyFill="1" applyBorder="1" applyAlignment="1" applyProtection="1">
      <alignment vertical="center" shrinkToFit="1"/>
      <protection locked="0"/>
    </xf>
    <xf numFmtId="0" fontId="41" fillId="0" borderId="71" xfId="11" applyFont="1" applyFill="1" applyBorder="1" applyAlignment="1" applyProtection="1">
      <alignment vertical="center"/>
    </xf>
    <xf numFmtId="0" fontId="9" fillId="0" borderId="71" xfId="11" applyFont="1" applyFill="1" applyBorder="1" applyAlignment="1" applyProtection="1"/>
    <xf numFmtId="0" fontId="35" fillId="0" borderId="71" xfId="11" applyFont="1" applyFill="1" applyBorder="1" applyAlignment="1" applyProtection="1">
      <alignment horizontal="left"/>
    </xf>
    <xf numFmtId="0" fontId="52" fillId="3" borderId="70" xfId="11" applyFont="1" applyFill="1" applyBorder="1" applyAlignment="1" applyProtection="1">
      <alignment horizontal="left" shrinkToFit="1"/>
      <protection locked="0"/>
    </xf>
    <xf numFmtId="0" fontId="53" fillId="0" borderId="71" xfId="11" applyFont="1" applyBorder="1"/>
    <xf numFmtId="0" fontId="36" fillId="3" borderId="70" xfId="11" applyFont="1" applyFill="1" applyBorder="1" applyAlignment="1" applyProtection="1">
      <alignment shrinkToFit="1"/>
      <protection locked="0"/>
    </xf>
    <xf numFmtId="0" fontId="14" fillId="0" borderId="71" xfId="11" applyFont="1" applyBorder="1" applyAlignment="1">
      <alignment horizontal="right"/>
    </xf>
    <xf numFmtId="0" fontId="51" fillId="2" borderId="70" xfId="11" applyFont="1" applyFill="1" applyBorder="1" applyAlignment="1" applyProtection="1">
      <alignment horizontal="right" wrapText="1"/>
    </xf>
    <xf numFmtId="38" fontId="16" fillId="0" borderId="70" xfId="11" applyNumberFormat="1" applyFont="1" applyBorder="1" applyAlignment="1" applyProtection="1">
      <alignment horizontal="right" vertical="center"/>
    </xf>
    <xf numFmtId="164" fontId="17" fillId="5" borderId="71" xfId="11" applyNumberFormat="1" applyFont="1" applyFill="1" applyBorder="1" applyAlignment="1">
      <alignment horizontal="center" vertical="center"/>
    </xf>
    <xf numFmtId="6" fontId="59" fillId="9" borderId="72" xfId="11" applyNumberFormat="1" applyFont="1" applyFill="1" applyBorder="1" applyAlignment="1" applyProtection="1">
      <alignment horizontal="center" vertical="center"/>
    </xf>
    <xf numFmtId="6" fontId="59" fillId="12" borderId="72" xfId="11" applyNumberFormat="1" applyFont="1" applyFill="1" applyBorder="1" applyAlignment="1" applyProtection="1">
      <alignment horizontal="center" vertical="center"/>
    </xf>
    <xf numFmtId="6" fontId="59" fillId="13" borderId="72" xfId="11" applyNumberFormat="1" applyFont="1" applyFill="1" applyBorder="1" applyAlignment="1" applyProtection="1">
      <alignment horizontal="center" vertical="center"/>
    </xf>
    <xf numFmtId="6" fontId="59" fillId="14" borderId="72" xfId="11" applyNumberFormat="1" applyFont="1" applyFill="1" applyBorder="1" applyAlignment="1" applyProtection="1">
      <alignment horizontal="center" vertical="center"/>
    </xf>
    <xf numFmtId="0" fontId="23" fillId="2" borderId="70" xfId="11" applyFont="1" applyFill="1" applyBorder="1" applyAlignment="1" applyProtection="1">
      <alignment horizontal="center" vertical="center" wrapText="1"/>
    </xf>
    <xf numFmtId="0" fontId="18" fillId="0" borderId="71" xfId="4" applyFont="1" applyBorder="1"/>
    <xf numFmtId="0" fontId="18" fillId="0" borderId="71" xfId="4" applyFont="1" applyBorder="1" applyAlignment="1">
      <alignment horizontal="right"/>
    </xf>
    <xf numFmtId="0" fontId="18" fillId="0" borderId="71" xfId="4" applyFont="1" applyBorder="1" applyAlignment="1">
      <alignment horizontal="center"/>
    </xf>
    <xf numFmtId="0" fontId="9" fillId="16" borderId="71" xfId="4" applyFont="1" applyFill="1" applyBorder="1" applyAlignment="1" applyProtection="1">
      <alignment horizontal="center"/>
      <protection locked="0"/>
    </xf>
    <xf numFmtId="6" fontId="9" fillId="16" borderId="71" xfId="4" applyNumberFormat="1" applyFont="1" applyFill="1" applyBorder="1" applyAlignment="1" applyProtection="1">
      <alignment horizontal="right"/>
      <protection locked="0"/>
    </xf>
    <xf numFmtId="6" fontId="18" fillId="0" borderId="71" xfId="4" applyNumberFormat="1" applyFont="1" applyBorder="1"/>
    <xf numFmtId="0" fontId="41" fillId="0" borderId="0" xfId="24" applyFont="1" applyAlignment="1">
      <alignment vertical="top" wrapText="1"/>
    </xf>
    <xf numFmtId="0" fontId="41" fillId="0" borderId="0" xfId="9" applyFont="1"/>
    <xf numFmtId="0" fontId="16" fillId="0" borderId="0" xfId="24" applyFont="1" applyAlignment="1">
      <alignment horizontal="center" wrapText="1"/>
    </xf>
    <xf numFmtId="0" fontId="16" fillId="0" borderId="0" xfId="9" applyFont="1"/>
    <xf numFmtId="0" fontId="16" fillId="0" borderId="0" xfId="24" applyFont="1" applyAlignment="1">
      <alignment vertical="top" wrapText="1"/>
    </xf>
    <xf numFmtId="0" fontId="9" fillId="0" borderId="6" xfId="9" applyBorder="1"/>
    <xf numFmtId="0" fontId="39" fillId="0" borderId="0" xfId="9" applyFont="1" applyAlignment="1" applyProtection="1">
      <alignment horizontal="left" vertical="top" wrapText="1"/>
      <protection locked="0"/>
    </xf>
    <xf numFmtId="0" fontId="9" fillId="0" borderId="0" xfId="9" applyAlignment="1" applyProtection="1">
      <alignment vertical="top" wrapText="1"/>
      <protection locked="0"/>
    </xf>
    <xf numFmtId="0" fontId="9" fillId="0" borderId="0" xfId="9"/>
    <xf numFmtId="0" fontId="72" fillId="0" borderId="0" xfId="24" applyFont="1" applyAlignment="1">
      <alignment vertical="top" wrapText="1"/>
    </xf>
    <xf numFmtId="0" fontId="27" fillId="0" borderId="1" xfId="4" applyFont="1" applyFill="1" applyBorder="1" applyAlignment="1">
      <alignment horizontal="center" vertical="top" wrapText="1"/>
    </xf>
    <xf numFmtId="0" fontId="27" fillId="0" borderId="1" xfId="4" applyNumberFormat="1" applyFont="1" applyFill="1" applyBorder="1" applyAlignment="1">
      <alignment horizontal="center" vertical="top" wrapText="1"/>
    </xf>
    <xf numFmtId="0" fontId="9" fillId="0" borderId="0" xfId="4" applyFont="1" applyBorder="1"/>
    <xf numFmtId="0" fontId="28" fillId="16" borderId="15" xfId="4" applyFont="1" applyFill="1" applyBorder="1" applyAlignment="1" applyProtection="1">
      <alignment horizontal="center" vertical="top" wrapText="1"/>
      <protection locked="0"/>
    </xf>
    <xf numFmtId="49" fontId="28" fillId="16" borderId="71" xfId="4" applyNumberFormat="1" applyFont="1" applyFill="1" applyBorder="1" applyAlignment="1" applyProtection="1">
      <alignment horizontal="center" vertical="top" wrapText="1"/>
      <protection locked="0"/>
    </xf>
    <xf numFmtId="0" fontId="28" fillId="16" borderId="71" xfId="4" applyFont="1" applyFill="1" applyBorder="1" applyAlignment="1" applyProtection="1">
      <alignment horizontal="center" vertical="top" wrapText="1"/>
      <protection locked="0"/>
    </xf>
    <xf numFmtId="0" fontId="28" fillId="16" borderId="71" xfId="4" applyNumberFormat="1" applyFont="1" applyFill="1" applyBorder="1" applyAlignment="1" applyProtection="1">
      <alignment horizontal="center" vertical="top" wrapText="1"/>
      <protection locked="0"/>
    </xf>
    <xf numFmtId="164" fontId="28" fillId="16" borderId="71" xfId="4" applyNumberFormat="1" applyFont="1" applyFill="1" applyBorder="1" applyAlignment="1" applyProtection="1">
      <alignment horizontal="center" vertical="top" wrapText="1"/>
      <protection locked="0"/>
    </xf>
    <xf numFmtId="164" fontId="9" fillId="0" borderId="71" xfId="4" applyNumberFormat="1" applyFont="1" applyFill="1" applyBorder="1" applyAlignment="1" applyProtection="1">
      <alignment horizontal="center"/>
    </xf>
    <xf numFmtId="0" fontId="9" fillId="16" borderId="72" xfId="4" applyFont="1" applyFill="1" applyBorder="1" applyAlignment="1" applyProtection="1">
      <alignment horizontal="center"/>
      <protection locked="0"/>
    </xf>
    <xf numFmtId="164" fontId="18" fillId="0" borderId="71" xfId="4" applyNumberFormat="1" applyFont="1" applyFill="1" applyBorder="1" applyAlignment="1">
      <alignment horizontal="center"/>
    </xf>
    <xf numFmtId="0" fontId="18" fillId="0" borderId="0" xfId="0" applyFont="1" applyBorder="1" applyAlignment="1">
      <alignment horizontal="right"/>
    </xf>
    <xf numFmtId="6" fontId="9" fillId="0" borderId="71" xfId="15" applyNumberFormat="1" applyFont="1" applyFill="1" applyBorder="1" applyProtection="1"/>
    <xf numFmtId="0" fontId="18" fillId="0" borderId="0" xfId="0" applyFont="1" applyFill="1" applyBorder="1" applyAlignment="1">
      <alignment horizontal="right"/>
    </xf>
    <xf numFmtId="0" fontId="9" fillId="8" borderId="16" xfId="15" applyFont="1" applyFill="1" applyBorder="1"/>
    <xf numFmtId="0" fontId="9" fillId="8" borderId="0" xfId="15" applyFont="1" applyFill="1" applyBorder="1"/>
    <xf numFmtId="0" fontId="18" fillId="0" borderId="29" xfId="0" applyFont="1" applyFill="1" applyBorder="1" applyAlignment="1">
      <alignment horizontal="right" vertical="center"/>
    </xf>
    <xf numFmtId="0" fontId="49" fillId="0" borderId="15" xfId="0" applyNumberFormat="1" applyFont="1" applyFill="1" applyBorder="1" applyAlignment="1" applyProtection="1">
      <alignment horizontal="center" vertical="center"/>
    </xf>
    <xf numFmtId="49" fontId="49" fillId="0" borderId="69" xfId="0" applyNumberFormat="1" applyFont="1" applyFill="1" applyBorder="1" applyAlignment="1" applyProtection="1">
      <alignment horizontal="center" vertical="center"/>
    </xf>
    <xf numFmtId="0" fontId="9" fillId="16" borderId="15" xfId="0" applyFont="1" applyFill="1" applyBorder="1" applyAlignment="1" applyProtection="1">
      <alignment horizontal="center" vertical="center"/>
      <protection locked="0"/>
    </xf>
    <xf numFmtId="6" fontId="9" fillId="16" borderId="71" xfId="0" applyNumberFormat="1" applyFont="1" applyFill="1" applyBorder="1" applyAlignment="1" applyProtection="1">
      <alignment horizontal="center" vertical="center"/>
      <protection locked="0"/>
    </xf>
    <xf numFmtId="6" fontId="9" fillId="0" borderId="71" xfId="0" applyNumberFormat="1" applyFont="1" applyBorder="1" applyAlignment="1">
      <alignment horizontal="center" vertical="center"/>
    </xf>
    <xf numFmtId="6" fontId="9" fillId="0" borderId="72" xfId="0" applyNumberFormat="1" applyFont="1" applyBorder="1" applyAlignment="1">
      <alignment horizontal="center" vertical="center"/>
    </xf>
    <xf numFmtId="0" fontId="49" fillId="16" borderId="15" xfId="15" applyFont="1" applyFill="1" applyBorder="1" applyAlignment="1" applyProtection="1">
      <alignment horizontal="center" vertical="center"/>
      <protection locked="0"/>
    </xf>
    <xf numFmtId="6" fontId="49" fillId="16" borderId="71" xfId="15" applyNumberFormat="1" applyFont="1" applyFill="1" applyBorder="1" applyAlignment="1" applyProtection="1">
      <alignment horizontal="center" vertical="center"/>
      <protection locked="0"/>
    </xf>
    <xf numFmtId="0" fontId="9" fillId="16" borderId="15" xfId="15" applyFont="1" applyFill="1" applyBorder="1" applyAlignment="1" applyProtection="1">
      <alignment horizontal="center" vertical="center"/>
      <protection locked="0"/>
    </xf>
    <xf numFmtId="6" fontId="9" fillId="16" borderId="71" xfId="15" applyNumberFormat="1" applyFont="1" applyFill="1" applyBorder="1" applyAlignment="1" applyProtection="1">
      <alignment horizontal="center" vertical="center"/>
      <protection locked="0"/>
    </xf>
    <xf numFmtId="0" fontId="9" fillId="16" borderId="39" xfId="0" applyFont="1" applyFill="1" applyBorder="1" applyAlignment="1" applyProtection="1">
      <alignment horizontal="center" vertical="center"/>
      <protection locked="0"/>
    </xf>
    <xf numFmtId="6" fontId="9" fillId="16" borderId="9" xfId="0" applyNumberFormat="1" applyFont="1" applyFill="1" applyBorder="1" applyAlignment="1" applyProtection="1">
      <alignment horizontal="center" vertical="center"/>
      <protection locked="0"/>
    </xf>
    <xf numFmtId="6" fontId="9" fillId="0" borderId="9" xfId="0" applyNumberFormat="1" applyFont="1" applyBorder="1" applyAlignment="1">
      <alignment horizontal="center" vertical="center"/>
    </xf>
    <xf numFmtId="6" fontId="9" fillId="0" borderId="50" xfId="0" applyNumberFormat="1" applyFont="1" applyBorder="1" applyAlignment="1">
      <alignment horizontal="center" vertical="center"/>
    </xf>
    <xf numFmtId="0" fontId="9" fillId="16" borderId="39" xfId="15" applyFont="1" applyFill="1" applyBorder="1" applyAlignment="1" applyProtection="1">
      <alignment horizontal="center" vertical="center"/>
      <protection locked="0"/>
    </xf>
    <xf numFmtId="6" fontId="9" fillId="16" borderId="9" xfId="15" applyNumberFormat="1" applyFont="1" applyFill="1" applyBorder="1" applyAlignment="1" applyProtection="1">
      <alignment horizontal="center" vertical="center"/>
      <protection locked="0"/>
    </xf>
    <xf numFmtId="0" fontId="9" fillId="0" borderId="16" xfId="0" applyFont="1" applyBorder="1"/>
    <xf numFmtId="0" fontId="9" fillId="0" borderId="0" xfId="0" applyFont="1" applyBorder="1"/>
    <xf numFmtId="0" fontId="18" fillId="0" borderId="26" xfId="0" applyFont="1" applyBorder="1" applyAlignment="1">
      <alignment horizontal="right" vertical="center"/>
    </xf>
    <xf numFmtId="6" fontId="9" fillId="0" borderId="66" xfId="0" applyNumberFormat="1" applyFont="1" applyFill="1" applyBorder="1" applyAlignment="1">
      <alignment vertical="center"/>
    </xf>
    <xf numFmtId="6" fontId="9" fillId="0" borderId="49" xfId="0" applyNumberFormat="1" applyFont="1" applyFill="1" applyBorder="1" applyAlignment="1">
      <alignment vertical="center"/>
    </xf>
    <xf numFmtId="6" fontId="9" fillId="0" borderId="66" xfId="15" applyNumberFormat="1" applyFont="1" applyBorder="1" applyAlignment="1">
      <alignment vertical="center"/>
    </xf>
    <xf numFmtId="6" fontId="9" fillId="0" borderId="49" xfId="15" applyNumberFormat="1" applyFont="1" applyBorder="1" applyAlignment="1">
      <alignment vertical="center"/>
    </xf>
    <xf numFmtId="0" fontId="18" fillId="0" borderId="13" xfId="0" applyFont="1" applyBorder="1" applyAlignment="1">
      <alignment horizontal="right" vertical="center"/>
    </xf>
    <xf numFmtId="6" fontId="9" fillId="0" borderId="54" xfId="0" applyNumberFormat="1" applyFont="1" applyFill="1" applyBorder="1" applyAlignment="1">
      <alignment vertical="center"/>
    </xf>
    <xf numFmtId="6" fontId="9" fillId="0" borderId="52" xfId="0" applyNumberFormat="1" applyFont="1" applyFill="1" applyBorder="1" applyAlignment="1">
      <alignment vertical="center"/>
    </xf>
    <xf numFmtId="6" fontId="9" fillId="0" borderId="54" xfId="15" applyNumberFormat="1" applyFont="1" applyFill="1" applyBorder="1" applyAlignment="1">
      <alignment vertical="center"/>
    </xf>
    <xf numFmtId="6" fontId="9" fillId="0" borderId="52" xfId="15" applyNumberFormat="1" applyFont="1" applyFill="1" applyBorder="1" applyAlignment="1">
      <alignment vertical="center"/>
    </xf>
    <xf numFmtId="6" fontId="9" fillId="0" borderId="54" xfId="15" applyNumberFormat="1" applyFont="1" applyBorder="1" applyAlignment="1">
      <alignment vertical="center"/>
    </xf>
    <xf numFmtId="6" fontId="9" fillId="0" borderId="52" xfId="15" applyNumberFormat="1" applyFont="1" applyBorder="1" applyAlignment="1">
      <alignment vertical="center"/>
    </xf>
    <xf numFmtId="0" fontId="9" fillId="0" borderId="0" xfId="15" applyFont="1" applyBorder="1"/>
    <xf numFmtId="0" fontId="9" fillId="0" borderId="28" xfId="15" applyFont="1" applyBorder="1"/>
    <xf numFmtId="0" fontId="9" fillId="0" borderId="0" xfId="15" applyFont="1" applyFill="1" applyBorder="1"/>
    <xf numFmtId="6" fontId="9" fillId="0" borderId="71" xfId="15" applyNumberFormat="1" applyFont="1" applyFill="1" applyBorder="1" applyProtection="1">
      <protection locked="0"/>
    </xf>
    <xf numFmtId="6" fontId="9" fillId="0" borderId="71" xfId="11" applyNumberFormat="1" applyFont="1" applyBorder="1" applyAlignment="1" applyProtection="1">
      <alignment vertical="center"/>
    </xf>
    <xf numFmtId="164" fontId="9" fillId="0" borderId="72" xfId="11" applyNumberFormat="1" applyFont="1" applyBorder="1" applyAlignment="1" applyProtection="1">
      <alignment vertical="center"/>
    </xf>
    <xf numFmtId="0" fontId="9" fillId="0" borderId="0" xfId="11" applyFont="1" applyBorder="1" applyProtection="1"/>
    <xf numFmtId="0" fontId="9" fillId="0" borderId="16" xfId="11" applyFont="1" applyBorder="1" applyProtection="1"/>
    <xf numFmtId="6" fontId="9" fillId="0" borderId="0" xfId="11" applyNumberFormat="1" applyFont="1" applyBorder="1" applyAlignment="1" applyProtection="1">
      <alignment horizontal="center"/>
    </xf>
    <xf numFmtId="6" fontId="9" fillId="0" borderId="23" xfId="11" applyNumberFormat="1" applyFont="1" applyBorder="1" applyAlignment="1" applyProtection="1">
      <alignment horizontal="center"/>
    </xf>
    <xf numFmtId="0" fontId="9" fillId="0" borderId="23" xfId="11" applyFont="1" applyBorder="1" applyAlignment="1" applyProtection="1">
      <alignment vertical="center"/>
    </xf>
    <xf numFmtId="9" fontId="48" fillId="0" borderId="8" xfId="11" applyNumberFormat="1" applyFont="1" applyFill="1" applyBorder="1" applyAlignment="1">
      <alignment vertical="center"/>
    </xf>
    <xf numFmtId="9" fontId="48" fillId="0" borderId="30" xfId="11" applyNumberFormat="1" applyFont="1" applyFill="1" applyBorder="1" applyAlignment="1">
      <alignment vertical="center"/>
    </xf>
    <xf numFmtId="0" fontId="9" fillId="0" borderId="0" xfId="11" applyFont="1"/>
    <xf numFmtId="0" fontId="9" fillId="0" borderId="0" xfId="11" applyFont="1" applyAlignment="1">
      <alignment vertical="center"/>
    </xf>
    <xf numFmtId="0" fontId="18" fillId="0" borderId="40" xfId="24" applyFont="1" applyBorder="1" applyAlignment="1">
      <alignment vertical="center"/>
    </xf>
    <xf numFmtId="0" fontId="18" fillId="0" borderId="44" xfId="24" applyFont="1" applyBorder="1" applyAlignment="1">
      <alignment horizontal="center" vertical="center" wrapText="1"/>
    </xf>
    <xf numFmtId="0" fontId="18" fillId="0" borderId="41" xfId="24" applyFont="1" applyBorder="1" applyAlignment="1">
      <alignment horizontal="center" vertical="center" wrapText="1"/>
    </xf>
    <xf numFmtId="0" fontId="18" fillId="0" borderId="14" xfId="24" applyFont="1" applyBorder="1" applyAlignment="1">
      <alignment horizontal="center" vertical="center" wrapText="1"/>
    </xf>
    <xf numFmtId="0" fontId="9" fillId="0" borderId="15" xfId="24" applyFont="1" applyBorder="1" applyAlignment="1">
      <alignment horizontal="right" vertical="center" wrapText="1"/>
    </xf>
    <xf numFmtId="164" fontId="9" fillId="0" borderId="71" xfId="24" applyNumberFormat="1" applyFont="1" applyBorder="1" applyAlignment="1">
      <alignment vertical="center" wrapText="1"/>
    </xf>
    <xf numFmtId="164" fontId="9" fillId="18" borderId="71" xfId="24" applyNumberFormat="1" applyFont="1" applyFill="1" applyBorder="1" applyAlignment="1">
      <alignment horizontal="center" vertical="center" wrapText="1"/>
    </xf>
    <xf numFmtId="164" fontId="9" fillId="18" borderId="69" xfId="24" applyNumberFormat="1" applyFont="1" applyFill="1" applyBorder="1" applyAlignment="1">
      <alignment horizontal="center" vertical="center" wrapText="1"/>
    </xf>
    <xf numFmtId="0" fontId="9" fillId="16" borderId="72" xfId="24" applyFont="1" applyFill="1" applyBorder="1" applyAlignment="1" applyProtection="1">
      <alignment horizontal="left" vertical="center" wrapText="1"/>
      <protection locked="0"/>
    </xf>
    <xf numFmtId="164" fontId="18" fillId="0" borderId="71" xfId="24" applyNumberFormat="1" applyFont="1" applyBorder="1" applyAlignment="1">
      <alignment vertical="center" wrapText="1"/>
    </xf>
    <xf numFmtId="164" fontId="9" fillId="16" borderId="71" xfId="24" applyNumberFormat="1" applyFont="1" applyFill="1" applyBorder="1" applyAlignment="1" applyProtection="1">
      <alignment vertical="center" wrapText="1"/>
      <protection locked="0"/>
    </xf>
    <xf numFmtId="0" fontId="18" fillId="0" borderId="15" xfId="24" applyFont="1" applyBorder="1" applyAlignment="1">
      <alignment horizontal="right" vertical="center" wrapText="1"/>
    </xf>
    <xf numFmtId="164" fontId="9" fillId="16" borderId="69" xfId="24" applyNumberFormat="1" applyFont="1" applyFill="1" applyBorder="1" applyAlignment="1" applyProtection="1">
      <alignment vertical="center" wrapText="1"/>
      <protection locked="0"/>
    </xf>
    <xf numFmtId="164" fontId="9" fillId="16" borderId="69" xfId="24" applyNumberFormat="1" applyFont="1" applyFill="1" applyBorder="1" applyAlignment="1">
      <alignment vertical="center" wrapText="1"/>
    </xf>
    <xf numFmtId="0" fontId="9" fillId="0" borderId="15" xfId="24" applyFont="1" applyBorder="1" applyAlignment="1">
      <alignment horizontal="right" vertical="center"/>
    </xf>
    <xf numFmtId="0" fontId="9" fillId="0" borderId="15" xfId="24" applyFont="1" applyBorder="1" applyAlignment="1" applyProtection="1">
      <alignment horizontal="right" vertical="center" wrapText="1"/>
      <protection locked="0"/>
    </xf>
    <xf numFmtId="0" fontId="9" fillId="16" borderId="15" xfId="24" applyFont="1" applyFill="1" applyBorder="1" applyAlignment="1" applyProtection="1">
      <alignment horizontal="right" vertical="center" wrapText="1"/>
      <protection locked="0"/>
    </xf>
    <xf numFmtId="0" fontId="18" fillId="0" borderId="51" xfId="24" applyFont="1" applyBorder="1" applyAlignment="1">
      <alignment horizontal="right" vertical="center" wrapText="1"/>
    </xf>
    <xf numFmtId="164" fontId="18" fillId="0" borderId="54" xfId="24" applyNumberFormat="1" applyFont="1" applyBorder="1" applyAlignment="1">
      <alignment vertical="center" wrapText="1"/>
    </xf>
    <xf numFmtId="0" fontId="18" fillId="0" borderId="38" xfId="24" applyFont="1" applyBorder="1" applyAlignment="1">
      <alignment horizontal="right" vertical="center" wrapText="1"/>
    </xf>
    <xf numFmtId="164" fontId="18" fillId="0" borderId="2" xfId="24" applyNumberFormat="1" applyFont="1" applyBorder="1" applyAlignment="1">
      <alignment vertical="center" wrapText="1"/>
    </xf>
    <xf numFmtId="164" fontId="9" fillId="16" borderId="2" xfId="24" applyNumberFormat="1" applyFont="1" applyFill="1" applyBorder="1" applyAlignment="1" applyProtection="1">
      <alignment vertical="center" wrapText="1"/>
      <protection locked="0"/>
    </xf>
    <xf numFmtId="164" fontId="9" fillId="16" borderId="60" xfId="24" applyNumberFormat="1" applyFont="1" applyFill="1" applyBorder="1" applyAlignment="1" applyProtection="1">
      <alignment vertical="center" wrapText="1"/>
      <protection locked="0"/>
    </xf>
    <xf numFmtId="0" fontId="9" fillId="16" borderId="31" xfId="24" applyFont="1" applyFill="1" applyBorder="1" applyAlignment="1" applyProtection="1">
      <alignment horizontal="left" vertical="center" wrapText="1"/>
      <protection locked="0"/>
    </xf>
    <xf numFmtId="164" fontId="18" fillId="0" borderId="69" xfId="24" applyNumberFormat="1" applyFont="1" applyBorder="1" applyAlignment="1">
      <alignment vertical="center" wrapText="1"/>
    </xf>
    <xf numFmtId="0" fontId="15" fillId="0" borderId="15" xfId="24" applyFont="1" applyBorder="1" applyAlignment="1">
      <alignment horizontal="right" vertical="center" wrapText="1"/>
    </xf>
    <xf numFmtId="3" fontId="9" fillId="16" borderId="72" xfId="24" applyNumberFormat="1" applyFont="1" applyFill="1" applyBorder="1" applyAlignment="1" applyProtection="1">
      <alignment horizontal="left" vertical="center" wrapText="1"/>
      <protection locked="0"/>
    </xf>
    <xf numFmtId="0" fontId="37" fillId="0" borderId="0" xfId="24" applyFont="1" applyAlignment="1">
      <alignment horizontal="right" vertical="center" wrapText="1"/>
    </xf>
    <xf numFmtId="0" fontId="37" fillId="0" borderId="0" xfId="24" applyFont="1" applyAlignment="1">
      <alignment vertical="center" wrapText="1"/>
    </xf>
    <xf numFmtId="0" fontId="37" fillId="0" borderId="0" xfId="24" applyFont="1" applyAlignment="1">
      <alignment horizontal="left" vertical="center" wrapText="1"/>
    </xf>
    <xf numFmtId="0" fontId="27" fillId="0" borderId="38" xfId="4" applyFont="1" applyBorder="1" applyAlignment="1">
      <alignment horizontal="center" vertical="top" wrapText="1"/>
    </xf>
    <xf numFmtId="0" fontId="27" fillId="0" borderId="38" xfId="4" applyFont="1" applyFill="1" applyBorder="1" applyAlignment="1">
      <alignment horizontal="center" vertical="center" wrapText="1"/>
    </xf>
    <xf numFmtId="0" fontId="27" fillId="0" borderId="2" xfId="4" applyFont="1" applyFill="1" applyBorder="1" applyAlignment="1">
      <alignment horizontal="center" vertical="center" wrapText="1"/>
    </xf>
    <xf numFmtId="0" fontId="27" fillId="0" borderId="2" xfId="4" applyFont="1" applyFill="1" applyBorder="1" applyAlignment="1" applyProtection="1">
      <alignment horizontal="center" vertical="center" wrapText="1"/>
      <protection locked="0"/>
    </xf>
    <xf numFmtId="0" fontId="18" fillId="0" borderId="2" xfId="4" applyFont="1" applyFill="1" applyBorder="1" applyAlignment="1">
      <alignment horizontal="center" vertical="center" wrapText="1"/>
    </xf>
    <xf numFmtId="0" fontId="18" fillId="0" borderId="2" xfId="4" applyFont="1" applyFill="1" applyBorder="1" applyAlignment="1" applyProtection="1">
      <alignment horizontal="center" vertical="center" wrapText="1"/>
      <protection locked="0"/>
    </xf>
    <xf numFmtId="0" fontId="66" fillId="0" borderId="0" xfId="42" applyFont="1"/>
    <xf numFmtId="0" fontId="2" fillId="0" borderId="0" xfId="42"/>
    <xf numFmtId="0" fontId="67" fillId="20" borderId="61" xfId="42" applyFont="1" applyFill="1" applyBorder="1" applyAlignment="1">
      <alignment horizontal="center" vertical="center"/>
    </xf>
    <xf numFmtId="0" fontId="67" fillId="20" borderId="71" xfId="42" applyFont="1" applyFill="1" applyBorder="1" applyAlignment="1">
      <alignment horizontal="center" vertical="center"/>
    </xf>
    <xf numFmtId="0" fontId="67" fillId="20" borderId="71" xfId="42" applyFont="1" applyFill="1" applyBorder="1" applyAlignment="1">
      <alignment horizontal="center" vertical="center" wrapText="1"/>
    </xf>
    <xf numFmtId="0" fontId="66" fillId="0" borderId="61" xfId="42" applyFont="1" applyBorder="1" applyAlignment="1">
      <alignment horizontal="center" vertical="center" wrapText="1"/>
    </xf>
    <xf numFmtId="0" fontId="66" fillId="0" borderId="71" xfId="42" applyFont="1" applyBorder="1" applyAlignment="1">
      <alignment horizontal="center" vertical="center"/>
    </xf>
    <xf numFmtId="168" fontId="66" fillId="0" borderId="71" xfId="42" applyNumberFormat="1" applyFont="1" applyBorder="1" applyAlignment="1">
      <alignment horizontal="center" vertical="center"/>
    </xf>
    <xf numFmtId="0" fontId="2" fillId="0" borderId="0" xfId="41"/>
    <xf numFmtId="0" fontId="9" fillId="0" borderId="71" xfId="11" applyFont="1" applyBorder="1" applyAlignment="1" applyProtection="1">
      <alignment vertical="center"/>
    </xf>
    <xf numFmtId="0" fontId="9" fillId="0" borderId="71" xfId="11" applyFont="1" applyBorder="1" applyAlignment="1">
      <alignment vertical="center"/>
    </xf>
    <xf numFmtId="0" fontId="9" fillId="0" borderId="72" xfId="11" applyFont="1" applyBorder="1" applyAlignment="1">
      <alignment vertical="center"/>
    </xf>
    <xf numFmtId="0" fontId="18" fillId="0" borderId="15" xfId="11" applyFont="1" applyBorder="1" applyAlignment="1" applyProtection="1">
      <alignment horizontal="center" vertical="center"/>
    </xf>
    <xf numFmtId="0" fontId="18" fillId="0" borderId="71" xfId="11" applyFont="1" applyBorder="1" applyAlignment="1" applyProtection="1">
      <alignment horizontal="center" vertical="center"/>
    </xf>
    <xf numFmtId="0" fontId="18" fillId="0" borderId="71" xfId="11" applyFont="1" applyBorder="1" applyAlignment="1" applyProtection="1">
      <alignment vertical="center"/>
    </xf>
    <xf numFmtId="0" fontId="27" fillId="0" borderId="71" xfId="11" applyFont="1" applyFill="1" applyBorder="1" applyAlignment="1" applyProtection="1">
      <alignment horizontal="center" vertical="center" wrapText="1"/>
    </xf>
    <xf numFmtId="0" fontId="27" fillId="0" borderId="72" xfId="11" applyFont="1" applyFill="1" applyBorder="1" applyAlignment="1" applyProtection="1">
      <alignment horizontal="center" vertical="center" wrapText="1"/>
    </xf>
    <xf numFmtId="0" fontId="9" fillId="0" borderId="15" xfId="11" applyFont="1" applyFill="1" applyBorder="1" applyAlignment="1" applyProtection="1">
      <alignment horizontal="center" vertical="center" shrinkToFit="1"/>
      <protection locked="0"/>
    </xf>
    <xf numFmtId="2" fontId="9" fillId="0" borderId="71" xfId="11" applyNumberFormat="1" applyFont="1" applyFill="1" applyBorder="1" applyAlignment="1" applyProtection="1">
      <alignment vertical="center" shrinkToFit="1"/>
      <protection locked="0"/>
    </xf>
    <xf numFmtId="0" fontId="9" fillId="16" borderId="15" xfId="11" applyFont="1" applyFill="1" applyBorder="1" applyAlignment="1" applyProtection="1">
      <alignment horizontal="center" vertical="center" shrinkToFit="1"/>
      <protection locked="0"/>
    </xf>
    <xf numFmtId="2" fontId="9" fillId="16" borderId="71" xfId="11" applyNumberFormat="1" applyFont="1" applyFill="1" applyBorder="1" applyAlignment="1" applyProtection="1">
      <alignment vertical="center" shrinkToFit="1"/>
      <protection locked="0"/>
    </xf>
    <xf numFmtId="0" fontId="9" fillId="0" borderId="15" xfId="11" applyFont="1" applyBorder="1" applyAlignment="1" applyProtection="1">
      <alignment vertical="center"/>
    </xf>
    <xf numFmtId="0" fontId="18" fillId="0" borderId="71" xfId="11" applyFont="1" applyBorder="1" applyAlignment="1" applyProtection="1">
      <alignment horizontal="right" vertical="center"/>
    </xf>
    <xf numFmtId="6" fontId="27" fillId="0" borderId="71" xfId="11" applyNumberFormat="1" applyFont="1" applyBorder="1" applyAlignment="1" applyProtection="1">
      <alignment horizontal="right" vertical="center" shrinkToFit="1"/>
    </xf>
    <xf numFmtId="6" fontId="27" fillId="0" borderId="72" xfId="11" applyNumberFormat="1" applyFont="1" applyBorder="1" applyAlignment="1" applyProtection="1">
      <alignment horizontal="right" vertical="center" shrinkToFit="1"/>
    </xf>
    <xf numFmtId="0" fontId="9" fillId="0" borderId="71" xfId="11" applyFont="1" applyBorder="1" applyAlignment="1" applyProtection="1">
      <alignment horizontal="center" vertical="center"/>
    </xf>
    <xf numFmtId="6" fontId="9" fillId="0" borderId="71" xfId="11" applyNumberFormat="1" applyFont="1" applyFill="1" applyBorder="1" applyAlignment="1" applyProtection="1">
      <alignment vertical="center" shrinkToFit="1"/>
      <protection locked="0"/>
    </xf>
    <xf numFmtId="0" fontId="9" fillId="0" borderId="72" xfId="11" applyFont="1" applyBorder="1" applyAlignment="1" applyProtection="1">
      <alignment vertical="center"/>
    </xf>
    <xf numFmtId="0" fontId="18" fillId="0" borderId="71" xfId="11" applyFont="1" applyBorder="1" applyAlignment="1" applyProtection="1">
      <alignment horizontal="center" vertical="center" wrapText="1"/>
    </xf>
    <xf numFmtId="0" fontId="9" fillId="0" borderId="71" xfId="11" applyFont="1" applyFill="1" applyBorder="1" applyAlignment="1" applyProtection="1">
      <alignment vertical="center" shrinkToFit="1"/>
      <protection locked="0"/>
    </xf>
    <xf numFmtId="0" fontId="9" fillId="16" borderId="71" xfId="11" applyFont="1" applyFill="1" applyBorder="1" applyAlignment="1" applyProtection="1">
      <alignment horizontal="center" vertical="center" shrinkToFit="1"/>
      <protection locked="0"/>
    </xf>
    <xf numFmtId="38" fontId="9" fillId="16" borderId="71" xfId="11" applyNumberFormat="1" applyFont="1" applyFill="1" applyBorder="1" applyAlignment="1" applyProtection="1">
      <alignment horizontal="center" vertical="center" shrinkToFit="1"/>
      <protection locked="0"/>
    </xf>
    <xf numFmtId="0" fontId="18" fillId="0" borderId="71" xfId="11" applyFont="1" applyFill="1" applyBorder="1" applyAlignment="1" applyProtection="1">
      <alignment horizontal="right" vertical="center"/>
    </xf>
    <xf numFmtId="38" fontId="18" fillId="0" borderId="71" xfId="11" applyNumberFormat="1" applyFont="1" applyBorder="1" applyAlignment="1" applyProtection="1">
      <alignment horizontal="center" vertical="center" shrinkToFit="1"/>
    </xf>
    <xf numFmtId="0" fontId="23" fillId="2" borderId="71" xfId="11" applyFont="1" applyFill="1" applyBorder="1" applyAlignment="1" applyProtection="1">
      <alignment horizontal="center" vertical="center"/>
    </xf>
    <xf numFmtId="0" fontId="23" fillId="4" borderId="71" xfId="11" applyFont="1" applyFill="1" applyBorder="1" applyAlignment="1" applyProtection="1">
      <alignment horizontal="center" vertical="center"/>
    </xf>
    <xf numFmtId="0" fontId="23" fillId="2" borderId="71" xfId="11" applyFont="1" applyFill="1" applyBorder="1" applyAlignment="1" applyProtection="1">
      <alignment horizontal="center" vertical="center" wrapText="1"/>
    </xf>
    <xf numFmtId="0" fontId="23" fillId="2" borderId="72" xfId="11" applyFont="1" applyFill="1" applyBorder="1" applyAlignment="1" applyProtection="1">
      <alignment horizontal="center" vertical="center" wrapText="1"/>
    </xf>
    <xf numFmtId="6" fontId="9" fillId="1" borderId="71" xfId="11" applyNumberFormat="1" applyFont="1" applyFill="1" applyBorder="1" applyAlignment="1" applyProtection="1">
      <alignment vertical="center" shrinkToFit="1"/>
    </xf>
    <xf numFmtId="6" fontId="9" fillId="0" borderId="72" xfId="11" applyNumberFormat="1" applyFont="1" applyBorder="1" applyAlignment="1" applyProtection="1">
      <alignment vertical="center"/>
    </xf>
    <xf numFmtId="0" fontId="9" fillId="0" borderId="71" xfId="11" applyFont="1" applyBorder="1" applyAlignment="1" applyProtection="1">
      <alignment horizontal="right" vertical="center"/>
    </xf>
    <xf numFmtId="0" fontId="9" fillId="0" borderId="71" xfId="11" applyFont="1" applyFill="1" applyBorder="1" applyAlignment="1" applyProtection="1">
      <alignment vertical="center"/>
    </xf>
    <xf numFmtId="0" fontId="9" fillId="0" borderId="71" xfId="11" applyFont="1" applyFill="1" applyBorder="1" applyAlignment="1" applyProtection="1">
      <alignment horizontal="right" vertical="center"/>
    </xf>
    <xf numFmtId="6" fontId="9" fillId="0" borderId="71" xfId="11" applyNumberFormat="1" applyFont="1" applyFill="1" applyBorder="1" applyAlignment="1" applyProtection="1">
      <alignment horizontal="right" vertical="center" shrinkToFit="1"/>
      <protection locked="0"/>
    </xf>
    <xf numFmtId="0" fontId="9" fillId="16" borderId="71" xfId="11" applyFont="1" applyFill="1" applyBorder="1" applyAlignment="1" applyProtection="1">
      <alignment horizontal="left" vertical="center" shrinkToFit="1"/>
      <protection locked="0"/>
    </xf>
    <xf numFmtId="6" fontId="9" fillId="16" borderId="71" xfId="11" applyNumberFormat="1" applyFont="1" applyFill="1" applyBorder="1" applyAlignment="1" applyProtection="1">
      <alignment vertical="center" shrinkToFit="1"/>
      <protection locked="0"/>
    </xf>
    <xf numFmtId="167" fontId="28" fillId="0" borderId="71" xfId="12" applyNumberFormat="1" applyFont="1" applyFill="1" applyBorder="1" applyAlignment="1" applyProtection="1">
      <alignment horizontal="right" vertical="center" shrinkToFit="1"/>
      <protection locked="0"/>
    </xf>
    <xf numFmtId="6" fontId="28" fillId="0" borderId="71" xfId="11" applyNumberFormat="1" applyFont="1" applyBorder="1" applyAlignment="1" applyProtection="1">
      <alignment horizontal="right" vertical="center" shrinkToFit="1"/>
    </xf>
    <xf numFmtId="6" fontId="9" fillId="0" borderId="71" xfId="11" applyNumberFormat="1" applyFont="1" applyBorder="1" applyAlignment="1" applyProtection="1">
      <alignment vertical="center" shrinkToFit="1"/>
    </xf>
    <xf numFmtId="164" fontId="9" fillId="0" borderId="71" xfId="11" applyNumberFormat="1" applyFont="1" applyBorder="1" applyAlignment="1" applyProtection="1">
      <alignment vertical="center"/>
    </xf>
    <xf numFmtId="6" fontId="27" fillId="0" borderId="71" xfId="13" applyNumberFormat="1" applyFont="1" applyBorder="1" applyAlignment="1" applyProtection="1">
      <alignment horizontal="right" vertical="center" shrinkToFit="1"/>
    </xf>
    <xf numFmtId="6" fontId="27" fillId="0" borderId="72" xfId="13" applyNumberFormat="1" applyFont="1" applyBorder="1" applyAlignment="1" applyProtection="1">
      <alignment horizontal="right" vertical="center" shrinkToFit="1"/>
    </xf>
    <xf numFmtId="6" fontId="23" fillId="4" borderId="71" xfId="11" applyNumberFormat="1" applyFont="1" applyFill="1" applyBorder="1" applyAlignment="1" applyProtection="1">
      <alignment horizontal="center" vertical="center"/>
    </xf>
    <xf numFmtId="6" fontId="23" fillId="2" borderId="71" xfId="11" applyNumberFormat="1" applyFont="1" applyFill="1" applyBorder="1" applyAlignment="1" applyProtection="1">
      <alignment horizontal="center" vertical="center"/>
    </xf>
    <xf numFmtId="6" fontId="28" fillId="0" borderId="71" xfId="11" applyNumberFormat="1" applyFont="1" applyBorder="1" applyAlignment="1" applyProtection="1">
      <alignment vertical="center"/>
    </xf>
    <xf numFmtId="6" fontId="34" fillId="0" borderId="71" xfId="11" applyNumberFormat="1" applyFont="1" applyBorder="1" applyAlignment="1" applyProtection="1">
      <alignment vertical="center"/>
    </xf>
    <xf numFmtId="0" fontId="18" fillId="0" borderId="71" xfId="11" applyFont="1" applyFill="1" applyBorder="1" applyAlignment="1" applyProtection="1">
      <alignment vertical="center"/>
    </xf>
    <xf numFmtId="6" fontId="28" fillId="0" borderId="71" xfId="11" applyNumberFormat="1" applyFont="1" applyFill="1" applyBorder="1" applyAlignment="1" applyProtection="1">
      <alignment vertical="center" shrinkToFit="1"/>
      <protection locked="0"/>
    </xf>
    <xf numFmtId="6" fontId="28" fillId="16" borderId="71" xfId="11" applyNumberFormat="1" applyFont="1" applyFill="1" applyBorder="1" applyAlignment="1" applyProtection="1">
      <alignment vertical="center" shrinkToFit="1"/>
    </xf>
    <xf numFmtId="6" fontId="28" fillId="0" borderId="71" xfId="11" applyNumberFormat="1" applyFont="1" applyFill="1" applyBorder="1" applyAlignment="1" applyProtection="1">
      <alignment vertical="center"/>
    </xf>
    <xf numFmtId="6" fontId="34" fillId="0" borderId="71" xfId="11" applyNumberFormat="1" applyFont="1" applyFill="1" applyBorder="1" applyAlignment="1" applyProtection="1">
      <alignment vertical="center"/>
    </xf>
    <xf numFmtId="0" fontId="9" fillId="0" borderId="71" xfId="11" applyFont="1" applyBorder="1" applyAlignment="1" applyProtection="1">
      <alignment horizontal="left" vertical="center"/>
    </xf>
    <xf numFmtId="164" fontId="9" fillId="0" borderId="71" xfId="11" applyNumberFormat="1" applyFont="1" applyBorder="1" applyProtection="1"/>
    <xf numFmtId="164" fontId="9" fillId="0" borderId="72" xfId="11" applyNumberFormat="1" applyFont="1" applyBorder="1" applyProtection="1"/>
    <xf numFmtId="6" fontId="28" fillId="16" borderId="71" xfId="11" applyNumberFormat="1" applyFont="1" applyFill="1" applyBorder="1" applyAlignment="1" applyProtection="1">
      <alignment vertical="center" shrinkToFit="1"/>
      <protection locked="0"/>
    </xf>
    <xf numFmtId="0" fontId="23" fillId="2" borderId="71" xfId="11" applyFont="1" applyFill="1" applyBorder="1" applyAlignment="1" applyProtection="1">
      <alignment horizontal="right" vertical="center"/>
    </xf>
    <xf numFmtId="0" fontId="18" fillId="0" borderId="71" xfId="11" applyFont="1" applyFill="1" applyBorder="1" applyAlignment="1" applyProtection="1">
      <alignment horizontal="left" vertical="center"/>
    </xf>
    <xf numFmtId="6" fontId="27" fillId="0" borderId="71" xfId="11" applyNumberFormat="1" applyFont="1" applyFill="1" applyBorder="1" applyAlignment="1" applyProtection="1">
      <alignment horizontal="center" vertical="center"/>
    </xf>
    <xf numFmtId="6" fontId="18" fillId="0" borderId="71" xfId="11" applyNumberFormat="1" applyFont="1" applyFill="1" applyBorder="1" applyAlignment="1" applyProtection="1">
      <alignment horizontal="center" vertical="center"/>
    </xf>
    <xf numFmtId="6" fontId="27" fillId="0" borderId="71" xfId="11" applyNumberFormat="1" applyFont="1" applyBorder="1" applyAlignment="1" applyProtection="1">
      <alignment horizontal="center" vertical="center"/>
    </xf>
    <xf numFmtId="6" fontId="18" fillId="0" borderId="71" xfId="11" applyNumberFormat="1" applyFont="1" applyBorder="1" applyAlignment="1" applyProtection="1">
      <alignment horizontal="center" vertical="center"/>
    </xf>
    <xf numFmtId="6" fontId="27" fillId="0" borderId="71" xfId="11" applyNumberFormat="1" applyFont="1" applyBorder="1" applyAlignment="1" applyProtection="1">
      <alignment horizontal="left" vertical="center"/>
    </xf>
    <xf numFmtId="6" fontId="28" fillId="16" borderId="71" xfId="11" applyNumberFormat="1" applyFont="1" applyFill="1" applyBorder="1" applyAlignment="1" applyProtection="1">
      <alignment horizontal="right" vertical="center" shrinkToFit="1"/>
      <protection locked="0"/>
    </xf>
    <xf numFmtId="0" fontId="9" fillId="0" borderId="71" xfId="11" applyFont="1" applyBorder="1" applyProtection="1"/>
    <xf numFmtId="0" fontId="18" fillId="0" borderId="15" xfId="11" applyFont="1" applyBorder="1" applyProtection="1"/>
    <xf numFmtId="164" fontId="9" fillId="0" borderId="71" xfId="11" applyNumberFormat="1" applyFont="1" applyBorder="1" applyAlignment="1" applyProtection="1">
      <alignment horizontal="center" vertical="center" shrinkToFit="1"/>
    </xf>
    <xf numFmtId="6" fontId="9" fillId="0" borderId="71" xfId="11" applyNumberFormat="1" applyFont="1" applyFill="1" applyBorder="1" applyAlignment="1" applyProtection="1">
      <alignment horizontal="center" vertical="center" shrinkToFit="1"/>
    </xf>
    <xf numFmtId="6" fontId="9" fillId="0" borderId="54" xfId="11" applyNumberFormat="1" applyFont="1" applyFill="1" applyBorder="1" applyAlignment="1" applyProtection="1">
      <alignment horizontal="center" vertical="center" shrinkToFit="1"/>
    </xf>
    <xf numFmtId="164" fontId="9" fillId="0" borderId="54" xfId="11" applyNumberFormat="1" applyFont="1" applyBorder="1" applyAlignment="1" applyProtection="1">
      <alignment horizontal="center" vertical="center" shrinkToFit="1"/>
    </xf>
    <xf numFmtId="0" fontId="43" fillId="0" borderId="0" xfId="41" applyFont="1"/>
    <xf numFmtId="0" fontId="75" fillId="0" borderId="0" xfId="41" applyFont="1" applyAlignment="1">
      <alignment horizontal="center"/>
    </xf>
    <xf numFmtId="0" fontId="86" fillId="0" borderId="0" xfId="41" applyFont="1" applyAlignment="1">
      <alignment horizontal="center"/>
    </xf>
    <xf numFmtId="0" fontId="15" fillId="0" borderId="71" xfId="11" applyFont="1" applyBorder="1" applyAlignment="1" applyProtection="1">
      <alignment horizontal="center"/>
    </xf>
    <xf numFmtId="6" fontId="27" fillId="0" borderId="71" xfId="11" applyNumberFormat="1" applyFont="1" applyFill="1" applyBorder="1" applyAlignment="1" applyProtection="1">
      <alignment vertical="center" shrinkToFit="1"/>
    </xf>
    <xf numFmtId="6" fontId="27" fillId="0" borderId="72" xfId="11" applyNumberFormat="1" applyFont="1" applyFill="1" applyBorder="1" applyAlignment="1" applyProtection="1">
      <alignment vertical="center" shrinkToFit="1"/>
    </xf>
    <xf numFmtId="167" fontId="28" fillId="16" borderId="71" xfId="12" applyNumberFormat="1" applyFont="1" applyFill="1" applyBorder="1" applyAlignment="1" applyProtection="1">
      <alignment horizontal="right" vertical="center" shrinkToFit="1"/>
      <protection locked="0"/>
    </xf>
    <xf numFmtId="6" fontId="27" fillId="0" borderId="71" xfId="11" applyNumberFormat="1" applyFont="1" applyFill="1" applyBorder="1" applyAlignment="1" applyProtection="1">
      <alignment horizontal="right" vertical="center" shrinkToFit="1"/>
    </xf>
    <xf numFmtId="6" fontId="27" fillId="0" borderId="72" xfId="11" applyNumberFormat="1" applyFont="1" applyFill="1" applyBorder="1" applyAlignment="1" applyProtection="1">
      <alignment horizontal="right" vertical="center" shrinkToFit="1"/>
    </xf>
    <xf numFmtId="6" fontId="9" fillId="16" borderId="71" xfId="11" applyNumberFormat="1" applyFont="1" applyFill="1" applyBorder="1" applyAlignment="1" applyProtection="1">
      <alignment horizontal="right" vertical="center" shrinkToFit="1"/>
      <protection locked="0"/>
    </xf>
    <xf numFmtId="0" fontId="9" fillId="16" borderId="71" xfId="11" applyFont="1" applyFill="1" applyBorder="1" applyAlignment="1" applyProtection="1">
      <alignment horizontal="left"/>
    </xf>
    <xf numFmtId="6" fontId="18" fillId="0" borderId="71" xfId="11" applyNumberFormat="1" applyFont="1" applyFill="1" applyBorder="1" applyAlignment="1" applyProtection="1">
      <alignment vertical="center"/>
    </xf>
    <xf numFmtId="6" fontId="18" fillId="0" borderId="72" xfId="11" applyNumberFormat="1" applyFont="1" applyFill="1" applyBorder="1" applyAlignment="1" applyProtection="1">
      <alignment vertical="center"/>
    </xf>
    <xf numFmtId="6" fontId="18" fillId="0" borderId="71" xfId="11" applyNumberFormat="1" applyFont="1" applyFill="1" applyBorder="1" applyAlignment="1" applyProtection="1">
      <alignment vertical="center" shrinkToFit="1"/>
    </xf>
    <xf numFmtId="6" fontId="9" fillId="16" borderId="71" xfId="11" applyNumberFormat="1" applyFont="1" applyFill="1" applyBorder="1" applyAlignment="1" applyProtection="1">
      <alignment vertical="center"/>
    </xf>
    <xf numFmtId="164" fontId="18" fillId="0" borderId="71" xfId="11" applyNumberFormat="1" applyFont="1" applyFill="1" applyBorder="1" applyProtection="1"/>
    <xf numFmtId="164" fontId="18" fillId="0" borderId="72" xfId="11" applyNumberFormat="1" applyFont="1" applyFill="1" applyBorder="1" applyProtection="1"/>
    <xf numFmtId="6" fontId="34" fillId="16" borderId="71" xfId="11" applyNumberFormat="1" applyFont="1" applyFill="1" applyBorder="1" applyAlignment="1" applyProtection="1">
      <alignment vertical="center"/>
    </xf>
    <xf numFmtId="6" fontId="28" fillId="16" borderId="71" xfId="11" applyNumberFormat="1" applyFont="1" applyFill="1" applyBorder="1" applyAlignment="1" applyProtection="1">
      <alignment vertical="center"/>
    </xf>
    <xf numFmtId="38" fontId="41" fillId="0" borderId="60" xfId="11" applyNumberFormat="1" applyFont="1" applyFill="1" applyBorder="1" applyAlignment="1" applyProtection="1">
      <alignment horizontal="right" vertical="center"/>
    </xf>
    <xf numFmtId="38" fontId="41" fillId="0" borderId="5" xfId="11" applyNumberFormat="1" applyFont="1" applyFill="1" applyBorder="1" applyAlignment="1" applyProtection="1">
      <alignment horizontal="right" vertical="center"/>
    </xf>
    <xf numFmtId="2" fontId="9" fillId="16" borderId="72" xfId="4" applyNumberFormat="1" applyFont="1" applyFill="1" applyBorder="1" applyAlignment="1" applyProtection="1">
      <alignment horizontal="center" vertical="center"/>
      <protection locked="0"/>
    </xf>
    <xf numFmtId="2" fontId="9" fillId="16" borderId="71" xfId="4" applyNumberFormat="1" applyFont="1" applyFill="1" applyBorder="1" applyAlignment="1" applyProtection="1">
      <alignment horizontal="center" vertical="center"/>
      <protection locked="0"/>
    </xf>
    <xf numFmtId="0" fontId="18" fillId="0" borderId="60" xfId="4" applyFont="1" applyFill="1" applyBorder="1" applyAlignment="1" applyProtection="1">
      <alignment horizontal="center" vertical="center" wrapText="1"/>
      <protection locked="0"/>
    </xf>
    <xf numFmtId="0" fontId="27" fillId="0" borderId="54" xfId="4" applyFont="1" applyFill="1" applyBorder="1" applyAlignment="1">
      <alignment horizontal="center" vertical="top" wrapText="1"/>
    </xf>
    <xf numFmtId="0" fontId="9" fillId="0" borderId="52" xfId="4" applyFont="1" applyBorder="1" applyAlignment="1">
      <alignment horizontal="center"/>
    </xf>
    <xf numFmtId="164" fontId="18" fillId="16" borderId="71" xfId="24" applyNumberFormat="1" applyFont="1" applyFill="1" applyBorder="1" applyAlignment="1" applyProtection="1">
      <alignment vertical="center" wrapText="1"/>
      <protection locked="0"/>
    </xf>
    <xf numFmtId="6" fontId="27" fillId="0" borderId="71" xfId="11" applyNumberFormat="1" applyFont="1" applyFill="1" applyBorder="1" applyAlignment="1" applyProtection="1">
      <alignment vertical="center" shrinkToFit="1"/>
      <protection locked="0"/>
    </xf>
    <xf numFmtId="164" fontId="18" fillId="0" borderId="71" xfId="11" applyNumberFormat="1" applyFont="1" applyBorder="1" applyAlignment="1" applyProtection="1">
      <alignment vertical="center"/>
    </xf>
    <xf numFmtId="164" fontId="18" fillId="0" borderId="72" xfId="11" applyNumberFormat="1" applyFont="1" applyBorder="1" applyAlignment="1" applyProtection="1">
      <alignment vertical="center"/>
    </xf>
    <xf numFmtId="6" fontId="18" fillId="0" borderId="71" xfId="4" applyNumberFormat="1" applyFont="1" applyBorder="1" applyAlignment="1">
      <alignment horizontal="left" vertical="top"/>
    </xf>
    <xf numFmtId="0" fontId="18" fillId="0" borderId="15" xfId="4" applyFont="1" applyBorder="1" applyAlignment="1">
      <alignment horizontal="left" vertical="top"/>
    </xf>
    <xf numFmtId="0" fontId="18" fillId="0" borderId="15" xfId="4" applyFont="1" applyBorder="1" applyAlignment="1">
      <alignment horizontal="left" vertical="top" wrapText="1"/>
    </xf>
    <xf numFmtId="0" fontId="9" fillId="16" borderId="52" xfId="24" applyFont="1" applyFill="1" applyBorder="1" applyAlignment="1" applyProtection="1">
      <alignment horizontal="left" vertical="center" wrapText="1"/>
      <protection locked="0"/>
    </xf>
    <xf numFmtId="0" fontId="18" fillId="16" borderId="72" xfId="24" applyFont="1" applyFill="1" applyBorder="1" applyAlignment="1" applyProtection="1">
      <alignment horizontal="left" vertical="center" wrapText="1"/>
      <protection locked="0"/>
    </xf>
    <xf numFmtId="2" fontId="18" fillId="0" borderId="17" xfId="24" applyNumberFormat="1" applyFont="1" applyBorder="1" applyAlignment="1">
      <alignment horizontal="left" vertical="center"/>
    </xf>
    <xf numFmtId="167" fontId="88" fillId="0" borderId="0" xfId="16" applyNumberFormat="1" applyFont="1" applyFill="1" applyBorder="1" applyAlignment="1" applyProtection="1">
      <alignment horizontal="center" vertical="center"/>
    </xf>
    <xf numFmtId="167" fontId="9" fillId="23" borderId="0" xfId="11" applyNumberFormat="1" applyFont="1" applyFill="1" applyBorder="1" applyAlignment="1" applyProtection="1">
      <alignment horizontal="center" vertical="center" shrinkToFit="1"/>
    </xf>
    <xf numFmtId="38" fontId="28" fillId="23" borderId="6" xfId="11" applyNumberFormat="1" applyFont="1" applyFill="1" applyBorder="1" applyAlignment="1" applyProtection="1">
      <alignment horizontal="center" vertical="center"/>
    </xf>
    <xf numFmtId="2" fontId="9" fillId="16" borderId="71" xfId="4" applyNumberFormat="1" applyFont="1" applyFill="1" applyBorder="1" applyAlignment="1" applyProtection="1">
      <alignment horizontal="center"/>
      <protection locked="0"/>
    </xf>
    <xf numFmtId="0" fontId="18" fillId="0" borderId="72" xfId="4" applyFont="1" applyBorder="1" applyAlignment="1">
      <alignment horizontal="left"/>
    </xf>
    <xf numFmtId="3" fontId="9" fillId="16" borderId="71" xfId="4" applyNumberFormat="1" applyFont="1" applyFill="1" applyBorder="1" applyAlignment="1" applyProtection="1">
      <alignment horizontal="center"/>
      <protection locked="0"/>
    </xf>
    <xf numFmtId="1" fontId="9" fillId="16" borderId="71" xfId="4" applyNumberFormat="1" applyFont="1" applyFill="1" applyBorder="1" applyAlignment="1" applyProtection="1">
      <alignment horizontal="center"/>
      <protection locked="0"/>
    </xf>
    <xf numFmtId="1" fontId="18" fillId="0" borderId="72" xfId="4" applyNumberFormat="1" applyFont="1" applyBorder="1" applyAlignment="1">
      <alignment horizontal="left"/>
    </xf>
    <xf numFmtId="3" fontId="18" fillId="0" borderId="72" xfId="4" applyNumberFormat="1" applyFont="1" applyBorder="1" applyAlignment="1">
      <alignment horizontal="left"/>
    </xf>
    <xf numFmtId="0" fontId="84" fillId="0" borderId="0" xfId="41" applyFont="1" applyAlignment="1">
      <alignment horizontal="center" vertical="top"/>
    </xf>
    <xf numFmtId="0" fontId="85" fillId="0" borderId="0" xfId="41" applyFont="1" applyAlignment="1">
      <alignment horizontal="center" wrapText="1"/>
    </xf>
    <xf numFmtId="0" fontId="86" fillId="0" borderId="0" xfId="41" applyFont="1" applyAlignment="1">
      <alignment horizontal="center"/>
    </xf>
    <xf numFmtId="0" fontId="14" fillId="0" borderId="0" xfId="41" applyFont="1" applyAlignment="1">
      <alignment horizontal="center"/>
    </xf>
    <xf numFmtId="0" fontId="77" fillId="0" borderId="0" xfId="40" applyAlignment="1" applyProtection="1">
      <alignment horizontal="center"/>
    </xf>
    <xf numFmtId="49" fontId="75" fillId="0" borderId="0" xfId="41" applyNumberFormat="1" applyFont="1" applyAlignment="1">
      <alignment horizontal="center"/>
    </xf>
    <xf numFmtId="0" fontId="75" fillId="0" borderId="0" xfId="41" applyFont="1" applyAlignment="1">
      <alignment horizontal="center"/>
    </xf>
    <xf numFmtId="0" fontId="13" fillId="3" borderId="51" xfId="41" applyFont="1" applyFill="1" applyBorder="1" applyAlignment="1">
      <alignment horizontal="left" vertical="center" wrapText="1"/>
    </xf>
    <xf numFmtId="0" fontId="13" fillId="3" borderId="54" xfId="41" applyFont="1" applyFill="1" applyBorder="1" applyAlignment="1">
      <alignment horizontal="left" vertical="center" wrapText="1"/>
    </xf>
    <xf numFmtId="0" fontId="13" fillId="3" borderId="52" xfId="41" applyFont="1" applyFill="1" applyBorder="1" applyAlignment="1">
      <alignment horizontal="left" vertical="center" wrapText="1"/>
    </xf>
    <xf numFmtId="0" fontId="26" fillId="0" borderId="15" xfId="41" applyFont="1" applyBorder="1" applyAlignment="1">
      <alignment horizontal="left" vertical="center" wrapText="1"/>
    </xf>
    <xf numFmtId="0" fontId="26" fillId="0" borderId="71" xfId="41" applyFont="1" applyBorder="1" applyAlignment="1">
      <alignment horizontal="left" vertical="center" wrapText="1"/>
    </xf>
    <xf numFmtId="0" fontId="26" fillId="0" borderId="72" xfId="41" applyFont="1" applyBorder="1" applyAlignment="1">
      <alignment horizontal="left" vertical="center" wrapText="1"/>
    </xf>
    <xf numFmtId="0" fontId="80" fillId="0" borderId="17" xfId="41" applyFont="1" applyBorder="1" applyAlignment="1">
      <alignment horizontal="center" vertical="top" wrapText="1"/>
    </xf>
    <xf numFmtId="0" fontId="80" fillId="0" borderId="65" xfId="41" applyFont="1" applyBorder="1" applyAlignment="1">
      <alignment horizontal="center" vertical="top" wrapText="1"/>
    </xf>
    <xf numFmtId="0" fontId="80" fillId="0" borderId="68" xfId="41" applyFont="1" applyBorder="1" applyAlignment="1">
      <alignment horizontal="center" vertical="top" wrapText="1"/>
    </xf>
    <xf numFmtId="14" fontId="11" fillId="0" borderId="17" xfId="41" applyNumberFormat="1" applyFont="1" applyBorder="1" applyAlignment="1">
      <alignment horizontal="center" vertical="center" wrapText="1"/>
    </xf>
    <xf numFmtId="14" fontId="11" fillId="0" borderId="65" xfId="41" applyNumberFormat="1" applyFont="1" applyBorder="1" applyAlignment="1">
      <alignment horizontal="center" vertical="center" wrapText="1"/>
    </xf>
    <xf numFmtId="14" fontId="11" fillId="0" borderId="68" xfId="41" applyNumberFormat="1" applyFont="1" applyBorder="1" applyAlignment="1">
      <alignment horizontal="center" vertical="center" wrapText="1"/>
    </xf>
    <xf numFmtId="0" fontId="87" fillId="0" borderId="19" xfId="41" applyFont="1" applyBorder="1" applyAlignment="1">
      <alignment horizontal="center" vertical="top" wrapText="1"/>
    </xf>
    <xf numFmtId="0" fontId="87" fillId="0" borderId="20" xfId="41" applyFont="1" applyBorder="1" applyAlignment="1">
      <alignment horizontal="center" vertical="top" wrapText="1"/>
    </xf>
    <xf numFmtId="0" fontId="87" fillId="0" borderId="21" xfId="41" applyFont="1" applyBorder="1" applyAlignment="1">
      <alignment horizontal="center" vertical="top" wrapText="1"/>
    </xf>
    <xf numFmtId="0" fontId="13" fillId="0" borderId="15" xfId="41" applyFont="1" applyBorder="1" applyAlignment="1">
      <alignment horizontal="left" vertical="center" wrapText="1"/>
    </xf>
    <xf numFmtId="0" fontId="13" fillId="0" borderId="71" xfId="41" applyFont="1" applyBorder="1" applyAlignment="1">
      <alignment horizontal="left" vertical="center" wrapText="1"/>
    </xf>
    <xf numFmtId="0" fontId="13" fillId="0" borderId="72" xfId="41" applyFont="1" applyBorder="1" applyAlignment="1">
      <alignment horizontal="left" vertical="center" wrapText="1"/>
    </xf>
    <xf numFmtId="170" fontId="66" fillId="0" borderId="15" xfId="41" applyNumberFormat="1" applyFont="1" applyBorder="1" applyAlignment="1">
      <alignment horizontal="left" vertical="center" wrapText="1"/>
    </xf>
    <xf numFmtId="170" fontId="66" fillId="0" borderId="71" xfId="41" applyNumberFormat="1" applyFont="1" applyBorder="1" applyAlignment="1">
      <alignment horizontal="left" vertical="center" wrapText="1"/>
    </xf>
    <xf numFmtId="170" fontId="66" fillId="0" borderId="72" xfId="41" applyNumberFormat="1" applyFont="1" applyBorder="1" applyAlignment="1">
      <alignment horizontal="left" vertical="center" wrapText="1"/>
    </xf>
    <xf numFmtId="0" fontId="18" fillId="0" borderId="71" xfId="4" applyFont="1" applyBorder="1" applyAlignment="1">
      <alignment horizontal="left"/>
    </xf>
    <xf numFmtId="164" fontId="18" fillId="0" borderId="71" xfId="4" applyNumberFormat="1" applyFont="1" applyBorder="1" applyAlignment="1">
      <alignment horizontal="center"/>
    </xf>
    <xf numFmtId="164" fontId="18" fillId="0" borderId="72" xfId="4" applyNumberFormat="1" applyFont="1" applyBorder="1" applyAlignment="1">
      <alignment horizontal="center"/>
    </xf>
    <xf numFmtId="0" fontId="9" fillId="16" borderId="15" xfId="4" applyFont="1" applyFill="1" applyBorder="1" applyAlignment="1" applyProtection="1">
      <alignment horizontal="left" vertical="top" wrapText="1"/>
      <protection locked="0"/>
    </xf>
    <xf numFmtId="0" fontId="9" fillId="16" borderId="71" xfId="4" applyFont="1" applyFill="1" applyBorder="1" applyAlignment="1" applyProtection="1">
      <alignment horizontal="left" vertical="top" wrapText="1"/>
      <protection locked="0"/>
    </xf>
    <xf numFmtId="0" fontId="9" fillId="16" borderId="71" xfId="4" applyFont="1" applyFill="1" applyBorder="1" applyAlignment="1" applyProtection="1">
      <alignment horizontal="left"/>
      <protection locked="0"/>
    </xf>
    <xf numFmtId="0" fontId="9" fillId="16" borderId="72" xfId="4" applyFont="1" applyFill="1" applyBorder="1" applyAlignment="1" applyProtection="1">
      <alignment horizontal="left"/>
      <protection locked="0"/>
    </xf>
    <xf numFmtId="0" fontId="9" fillId="16" borderId="70" xfId="4" applyFont="1" applyFill="1" applyBorder="1" applyAlignment="1" applyProtection="1">
      <alignment horizontal="left" vertical="top"/>
      <protection locked="0"/>
    </xf>
    <xf numFmtId="0" fontId="9" fillId="16" borderId="8" xfId="4" applyFont="1" applyFill="1" applyBorder="1" applyAlignment="1" applyProtection="1">
      <alignment horizontal="left" vertical="top"/>
      <protection locked="0"/>
    </xf>
    <xf numFmtId="0" fontId="9" fillId="16" borderId="30" xfId="4" applyFont="1" applyFill="1" applyBorder="1" applyAlignment="1" applyProtection="1">
      <alignment horizontal="left" vertical="top"/>
      <protection locked="0"/>
    </xf>
    <xf numFmtId="0" fontId="9" fillId="16" borderId="29" xfId="4" applyFont="1" applyFill="1" applyBorder="1" applyAlignment="1" applyProtection="1">
      <alignment horizontal="left" wrapText="1"/>
      <protection locked="0"/>
    </xf>
    <xf numFmtId="0" fontId="9" fillId="16" borderId="8" xfId="4" applyFont="1" applyFill="1" applyBorder="1" applyAlignment="1" applyProtection="1">
      <alignment horizontal="left" wrapText="1"/>
      <protection locked="0"/>
    </xf>
    <xf numFmtId="0" fontId="9" fillId="16" borderId="61" xfId="4" applyFont="1" applyFill="1" applyBorder="1" applyAlignment="1" applyProtection="1">
      <alignment horizontal="left" wrapText="1"/>
      <protection locked="0"/>
    </xf>
    <xf numFmtId="2" fontId="9" fillId="16" borderId="70" xfId="4" applyNumberFormat="1" applyFont="1" applyFill="1" applyBorder="1" applyAlignment="1" applyProtection="1">
      <alignment horizontal="center" vertical="center"/>
      <protection locked="0"/>
    </xf>
    <xf numFmtId="2" fontId="9" fillId="16" borderId="8" xfId="4" applyNumberFormat="1" applyFont="1" applyFill="1" applyBorder="1" applyAlignment="1" applyProtection="1">
      <alignment horizontal="center" vertical="center"/>
      <protection locked="0"/>
    </xf>
    <xf numFmtId="2" fontId="9" fillId="16" borderId="30" xfId="4" applyNumberFormat="1" applyFont="1" applyFill="1" applyBorder="1" applyAlignment="1" applyProtection="1">
      <alignment horizontal="center" vertical="center"/>
      <protection locked="0"/>
    </xf>
    <xf numFmtId="2" fontId="9" fillId="16" borderId="70" xfId="4" applyNumberFormat="1" applyFont="1" applyFill="1" applyBorder="1" applyAlignment="1" applyProtection="1">
      <alignment horizontal="center" vertical="center" wrapText="1"/>
      <protection locked="0"/>
    </xf>
    <xf numFmtId="2" fontId="9" fillId="16" borderId="8" xfId="4" applyNumberFormat="1" applyFont="1" applyFill="1" applyBorder="1" applyAlignment="1" applyProtection="1">
      <alignment horizontal="center" vertical="center" wrapText="1"/>
      <protection locked="0"/>
    </xf>
    <xf numFmtId="2" fontId="9" fillId="16" borderId="30" xfId="4" applyNumberFormat="1" applyFont="1" applyFill="1" applyBorder="1" applyAlignment="1" applyProtection="1">
      <alignment horizontal="center" vertical="center" wrapText="1"/>
      <protection locked="0"/>
    </xf>
    <xf numFmtId="0" fontId="9" fillId="16" borderId="70" xfId="4" applyNumberFormat="1" applyFont="1" applyFill="1" applyBorder="1" applyAlignment="1" applyProtection="1">
      <alignment horizontal="center" vertical="center" wrapText="1"/>
      <protection locked="0"/>
    </xf>
    <xf numFmtId="0" fontId="9" fillId="16" borderId="8" xfId="4" applyNumberFormat="1" applyFont="1" applyFill="1" applyBorder="1" applyAlignment="1" applyProtection="1">
      <alignment horizontal="center" vertical="center" wrapText="1"/>
      <protection locked="0"/>
    </xf>
    <xf numFmtId="0" fontId="9" fillId="16" borderId="30" xfId="4" applyNumberFormat="1" applyFont="1" applyFill="1" applyBorder="1" applyAlignment="1" applyProtection="1">
      <alignment horizontal="center" vertical="center" wrapText="1"/>
      <protection locked="0"/>
    </xf>
    <xf numFmtId="0" fontId="9" fillId="16" borderId="71" xfId="4" applyFont="1" applyFill="1" applyBorder="1" applyAlignment="1" applyProtection="1">
      <alignment horizontal="left" vertical="top"/>
      <protection locked="0"/>
    </xf>
    <xf numFmtId="0" fontId="18" fillId="0" borderId="15" xfId="4" applyFont="1" applyBorder="1" applyAlignment="1">
      <alignment horizontal="left" vertical="center"/>
    </xf>
    <xf numFmtId="0" fontId="18" fillId="0" borderId="71" xfId="4" applyFont="1" applyBorder="1" applyAlignment="1">
      <alignment horizontal="left" vertical="center"/>
    </xf>
    <xf numFmtId="0" fontId="18" fillId="0" borderId="8" xfId="4" applyFont="1" applyBorder="1" applyAlignment="1">
      <alignment horizontal="left" vertical="center" wrapText="1"/>
    </xf>
    <xf numFmtId="0" fontId="18" fillId="0" borderId="8" xfId="4" applyFont="1" applyBorder="1" applyAlignment="1">
      <alignment horizontal="left" vertical="center"/>
    </xf>
    <xf numFmtId="0" fontId="18" fillId="0" borderId="29" xfId="4" applyFont="1" applyBorder="1" applyAlignment="1">
      <alignment horizontal="left" vertical="center"/>
    </xf>
    <xf numFmtId="0" fontId="18" fillId="19" borderId="29" xfId="4" applyFont="1" applyFill="1" applyBorder="1" applyAlignment="1">
      <alignment horizontal="left"/>
    </xf>
    <xf numFmtId="0" fontId="18" fillId="19" borderId="8" xfId="4" applyFont="1" applyFill="1" applyBorder="1" applyAlignment="1">
      <alignment horizontal="left"/>
    </xf>
    <xf numFmtId="0" fontId="18" fillId="19" borderId="30" xfId="4" applyFont="1" applyFill="1" applyBorder="1" applyAlignment="1">
      <alignment horizontal="left"/>
    </xf>
    <xf numFmtId="164" fontId="9" fillId="16" borderId="71" xfId="4" applyNumberFormat="1" applyFont="1" applyFill="1" applyBorder="1" applyAlignment="1" applyProtection="1">
      <alignment horizontal="center"/>
      <protection locked="0"/>
    </xf>
    <xf numFmtId="0" fontId="18" fillId="16" borderId="71" xfId="4" applyFont="1" applyFill="1" applyBorder="1" applyAlignment="1" applyProtection="1">
      <alignment horizontal="left" vertical="top"/>
      <protection locked="0"/>
    </xf>
    <xf numFmtId="3" fontId="9" fillId="16" borderId="69" xfId="4" applyNumberFormat="1" applyFont="1" applyFill="1" applyBorder="1" applyAlignment="1" applyProtection="1">
      <alignment horizontal="left" vertical="top"/>
      <protection locked="0"/>
    </xf>
    <xf numFmtId="3" fontId="9" fillId="16" borderId="8" xfId="4" applyNumberFormat="1" applyFont="1" applyFill="1" applyBorder="1" applyAlignment="1" applyProtection="1">
      <alignment horizontal="left" vertical="top"/>
      <protection locked="0"/>
    </xf>
    <xf numFmtId="3" fontId="9" fillId="16" borderId="61" xfId="4" applyNumberFormat="1" applyFont="1" applyFill="1" applyBorder="1" applyAlignment="1" applyProtection="1">
      <alignment horizontal="left" vertical="top"/>
      <protection locked="0"/>
    </xf>
    <xf numFmtId="0" fontId="18" fillId="16" borderId="69" xfId="4" applyFont="1" applyFill="1" applyBorder="1" applyAlignment="1" applyProtection="1">
      <alignment horizontal="left" vertical="top"/>
      <protection locked="0"/>
    </xf>
    <xf numFmtId="0" fontId="18" fillId="16" borderId="8" xfId="4" applyFont="1" applyFill="1" applyBorder="1" applyAlignment="1" applyProtection="1">
      <alignment horizontal="left" vertical="top"/>
      <protection locked="0"/>
    </xf>
    <xf numFmtId="0" fontId="18" fillId="16" borderId="61" xfId="4" applyFont="1" applyFill="1" applyBorder="1" applyAlignment="1" applyProtection="1">
      <alignment horizontal="left" vertical="top"/>
      <protection locked="0"/>
    </xf>
    <xf numFmtId="0" fontId="9" fillId="16" borderId="51" xfId="4" applyFont="1" applyFill="1" applyBorder="1" applyAlignment="1" applyProtection="1">
      <alignment horizontal="left" vertical="top" wrapText="1"/>
      <protection locked="0"/>
    </xf>
    <xf numFmtId="0" fontId="9" fillId="16" borderId="54" xfId="4" applyFont="1" applyFill="1" applyBorder="1" applyAlignment="1" applyProtection="1">
      <alignment horizontal="left" vertical="top" wrapText="1"/>
      <protection locked="0"/>
    </xf>
    <xf numFmtId="0" fontId="9" fillId="16" borderId="52" xfId="4" applyFont="1" applyFill="1" applyBorder="1" applyAlignment="1" applyProtection="1">
      <alignment horizontal="left" vertical="top" wrapText="1"/>
      <protection locked="0"/>
    </xf>
    <xf numFmtId="0" fontId="9" fillId="16" borderId="15" xfId="4" applyFont="1" applyFill="1" applyBorder="1" applyAlignment="1" applyProtection="1">
      <alignment horizontal="left" wrapText="1"/>
      <protection locked="0"/>
    </xf>
    <xf numFmtId="0" fontId="9" fillId="16" borderId="71" xfId="4" applyFont="1" applyFill="1" applyBorder="1" applyAlignment="1" applyProtection="1">
      <alignment horizontal="left" wrapText="1"/>
      <protection locked="0"/>
    </xf>
    <xf numFmtId="0" fontId="18" fillId="0" borderId="29" xfId="4" applyFont="1" applyBorder="1" applyAlignment="1">
      <alignment horizontal="center"/>
    </xf>
    <xf numFmtId="0" fontId="18" fillId="0" borderId="8" xfId="4" applyFont="1" applyBorder="1" applyAlignment="1">
      <alignment horizontal="center"/>
    </xf>
    <xf numFmtId="0" fontId="18" fillId="0" borderId="61" xfId="4" applyFont="1" applyBorder="1" applyAlignment="1">
      <alignment horizontal="center"/>
    </xf>
    <xf numFmtId="0" fontId="18" fillId="0" borderId="69" xfId="4" applyFont="1" applyBorder="1" applyAlignment="1">
      <alignment horizontal="center"/>
    </xf>
    <xf numFmtId="0" fontId="18" fillId="0" borderId="30" xfId="4" applyFont="1" applyBorder="1" applyAlignment="1">
      <alignment horizontal="center"/>
    </xf>
    <xf numFmtId="0" fontId="18" fillId="0" borderId="15" xfId="4" applyFont="1" applyBorder="1" applyAlignment="1">
      <alignment horizontal="left"/>
    </xf>
    <xf numFmtId="6" fontId="18" fillId="0" borderId="71" xfId="8" applyNumberFormat="1" applyFont="1" applyFill="1" applyBorder="1" applyAlignment="1" applyProtection="1">
      <alignment horizontal="center"/>
    </xf>
    <xf numFmtId="0" fontId="9" fillId="16" borderId="69" xfId="4" applyFont="1" applyFill="1" applyBorder="1" applyAlignment="1" applyProtection="1">
      <alignment horizontal="left"/>
      <protection locked="0"/>
    </xf>
    <xf numFmtId="0" fontId="9" fillId="16" borderId="8" xfId="4" applyFont="1" applyFill="1" applyBorder="1" applyAlignment="1" applyProtection="1">
      <alignment horizontal="left"/>
      <protection locked="0"/>
    </xf>
    <xf numFmtId="0" fontId="9" fillId="16" borderId="30" xfId="4" applyFont="1" applyFill="1" applyBorder="1" applyAlignment="1" applyProtection="1">
      <alignment horizontal="left"/>
      <protection locked="0"/>
    </xf>
    <xf numFmtId="14" fontId="9" fillId="16" borderId="69" xfId="4" applyNumberFormat="1" applyFont="1" applyFill="1" applyBorder="1" applyAlignment="1" applyProtection="1">
      <alignment horizontal="center"/>
      <protection locked="0"/>
    </xf>
    <xf numFmtId="14" fontId="9" fillId="16" borderId="30" xfId="4" applyNumberFormat="1" applyFont="1" applyFill="1" applyBorder="1" applyAlignment="1" applyProtection="1">
      <alignment horizontal="center"/>
      <protection locked="0"/>
    </xf>
    <xf numFmtId="49" fontId="18" fillId="16" borderId="71" xfId="4" applyNumberFormat="1" applyFont="1" applyFill="1" applyBorder="1" applyAlignment="1" applyProtection="1">
      <alignment horizontal="center"/>
      <protection locked="0"/>
    </xf>
    <xf numFmtId="49" fontId="18" fillId="16" borderId="72" xfId="4" applyNumberFormat="1" applyFont="1" applyFill="1" applyBorder="1" applyAlignment="1" applyProtection="1">
      <alignment horizontal="center"/>
      <protection locked="0"/>
    </xf>
    <xf numFmtId="0" fontId="18" fillId="0" borderId="29" xfId="4" applyFont="1" applyBorder="1" applyAlignment="1">
      <alignment horizontal="right" wrapText="1"/>
    </xf>
    <xf numFmtId="0" fontId="18" fillId="0" borderId="8" xfId="4" applyFont="1" applyBorder="1" applyAlignment="1">
      <alignment horizontal="right" wrapText="1"/>
    </xf>
    <xf numFmtId="0" fontId="18" fillId="0" borderId="61" xfId="4" applyFont="1" applyBorder="1" applyAlignment="1">
      <alignment horizontal="right" wrapText="1"/>
    </xf>
    <xf numFmtId="0" fontId="9" fillId="16" borderId="29" xfId="4" applyFont="1" applyFill="1" applyBorder="1" applyAlignment="1" applyProtection="1">
      <alignment horizontal="left" vertical="top" wrapText="1"/>
      <protection locked="0"/>
    </xf>
    <xf numFmtId="0" fontId="9" fillId="16" borderId="8" xfId="4" applyFont="1" applyFill="1" applyBorder="1" applyAlignment="1" applyProtection="1">
      <alignment horizontal="left" vertical="top" wrapText="1"/>
      <protection locked="0"/>
    </xf>
    <xf numFmtId="0" fontId="9" fillId="16" borderId="61" xfId="4" applyFont="1" applyFill="1" applyBorder="1" applyAlignment="1" applyProtection="1">
      <alignment horizontal="left" vertical="top" wrapText="1"/>
      <protection locked="0"/>
    </xf>
    <xf numFmtId="0" fontId="9" fillId="0" borderId="69" xfId="4" applyFont="1" applyBorder="1" applyAlignment="1">
      <alignment horizontal="center"/>
    </xf>
    <xf numFmtId="0" fontId="9" fillId="0" borderId="8" xfId="4" applyFont="1" applyBorder="1" applyAlignment="1">
      <alignment horizontal="center"/>
    </xf>
    <xf numFmtId="0" fontId="9" fillId="0" borderId="30" xfId="4" applyFont="1" applyBorder="1" applyAlignment="1">
      <alignment horizontal="center"/>
    </xf>
    <xf numFmtId="165" fontId="14" fillId="0" borderId="53" xfId="8" applyNumberFormat="1" applyFont="1" applyFill="1" applyBorder="1" applyAlignment="1" applyProtection="1">
      <alignment horizontal="center" vertical="center" wrapText="1"/>
    </xf>
    <xf numFmtId="165" fontId="14" fillId="0" borderId="25" xfId="8" applyNumberFormat="1" applyFont="1" applyFill="1" applyBorder="1" applyAlignment="1" applyProtection="1">
      <alignment horizontal="center" vertical="center" wrapText="1"/>
    </xf>
    <xf numFmtId="165" fontId="14" fillId="0" borderId="63" xfId="8" applyNumberFormat="1" applyFont="1" applyFill="1" applyBorder="1" applyAlignment="1" applyProtection="1">
      <alignment horizontal="center" vertical="center" wrapText="1"/>
    </xf>
    <xf numFmtId="165" fontId="14" fillId="0" borderId="22" xfId="8" applyNumberFormat="1" applyFont="1" applyFill="1" applyBorder="1" applyAlignment="1" applyProtection="1">
      <alignment horizontal="center" vertical="center" wrapText="1"/>
    </xf>
    <xf numFmtId="165" fontId="15" fillId="0" borderId="57" xfId="8" applyNumberFormat="1" applyFont="1" applyFill="1" applyBorder="1" applyAlignment="1" applyProtection="1">
      <alignment horizontal="center" vertical="center" wrapText="1"/>
    </xf>
    <xf numFmtId="165" fontId="15" fillId="0" borderId="31" xfId="8" applyNumberFormat="1" applyFont="1" applyFill="1" applyBorder="1" applyAlignment="1" applyProtection="1">
      <alignment horizontal="center" vertical="center" wrapText="1"/>
    </xf>
    <xf numFmtId="0" fontId="18" fillId="20" borderId="29" xfId="4" applyFont="1" applyFill="1" applyBorder="1" applyAlignment="1">
      <alignment horizontal="left" vertical="center"/>
    </xf>
    <xf numFmtId="0" fontId="18" fillId="20" borderId="8" xfId="4" applyFont="1" applyFill="1" applyBorder="1" applyAlignment="1">
      <alignment horizontal="left" vertical="center"/>
    </xf>
    <xf numFmtId="0" fontId="18" fillId="20" borderId="30" xfId="4" applyFont="1" applyFill="1" applyBorder="1" applyAlignment="1">
      <alignment horizontal="left" vertical="center"/>
    </xf>
    <xf numFmtId="0" fontId="18" fillId="0" borderId="61" xfId="4" applyFont="1" applyBorder="1" applyAlignment="1">
      <alignment horizontal="left" vertical="center"/>
    </xf>
    <xf numFmtId="2" fontId="9" fillId="16" borderId="69" xfId="4" applyNumberFormat="1" applyFont="1" applyFill="1" applyBorder="1" applyAlignment="1" applyProtection="1">
      <alignment horizontal="center" vertical="center" wrapText="1"/>
      <protection locked="0"/>
    </xf>
    <xf numFmtId="0" fontId="18" fillId="0" borderId="69" xfId="4" applyFont="1" applyBorder="1" applyAlignment="1">
      <alignment horizontal="right"/>
    </xf>
    <xf numFmtId="0" fontId="18" fillId="0" borderId="61" xfId="4" applyFont="1" applyBorder="1" applyAlignment="1">
      <alignment horizontal="right"/>
    </xf>
    <xf numFmtId="0" fontId="18" fillId="0" borderId="71" xfId="4" applyFont="1" applyBorder="1" applyAlignment="1">
      <alignment horizontal="right"/>
    </xf>
    <xf numFmtId="0" fontId="9" fillId="0" borderId="29" xfId="4" applyFont="1" applyBorder="1" applyAlignment="1">
      <alignment horizontal="center"/>
    </xf>
    <xf numFmtId="0" fontId="9" fillId="0" borderId="61" xfId="4" applyFont="1" applyBorder="1" applyAlignment="1">
      <alignment horizontal="center"/>
    </xf>
    <xf numFmtId="2" fontId="9" fillId="16" borderId="15" xfId="4" applyNumberFormat="1" applyFont="1" applyFill="1" applyBorder="1" applyAlignment="1" applyProtection="1">
      <alignment horizontal="left" vertical="top" wrapText="1"/>
      <protection locked="0"/>
    </xf>
    <xf numFmtId="2" fontId="9" fillId="16" borderId="71" xfId="4" applyNumberFormat="1" applyFont="1" applyFill="1" applyBorder="1" applyAlignment="1" applyProtection="1">
      <alignment horizontal="left" vertical="top" wrapText="1"/>
      <protection locked="0"/>
    </xf>
    <xf numFmtId="2" fontId="9" fillId="16" borderId="72" xfId="4" applyNumberFormat="1" applyFont="1" applyFill="1" applyBorder="1" applyAlignment="1" applyProtection="1">
      <alignment horizontal="left" vertical="top" wrapText="1"/>
      <protection locked="0"/>
    </xf>
    <xf numFmtId="2" fontId="9" fillId="20" borderId="9" xfId="4" applyNumberFormat="1" applyFont="1" applyFill="1" applyBorder="1" applyAlignment="1" applyProtection="1">
      <alignment horizontal="center" vertical="center"/>
      <protection locked="0"/>
    </xf>
    <xf numFmtId="2" fontId="9" fillId="20" borderId="11" xfId="4" applyNumberFormat="1" applyFont="1" applyFill="1" applyBorder="1" applyAlignment="1" applyProtection="1">
      <alignment horizontal="center" vertical="center"/>
      <protection locked="0"/>
    </xf>
    <xf numFmtId="2" fontId="9" fillId="20" borderId="2" xfId="4" applyNumberFormat="1" applyFont="1" applyFill="1" applyBorder="1" applyAlignment="1" applyProtection="1">
      <alignment horizontal="center" vertical="center"/>
      <protection locked="0"/>
    </xf>
    <xf numFmtId="0" fontId="21" fillId="17" borderId="29" xfId="24" applyFont="1" applyFill="1" applyBorder="1" applyAlignment="1">
      <alignment horizontal="left" vertical="center" wrapText="1"/>
    </xf>
    <xf numFmtId="0" fontId="21" fillId="17" borderId="8" xfId="24" applyFont="1" applyFill="1" applyBorder="1" applyAlignment="1">
      <alignment horizontal="left" vertical="center" wrapText="1"/>
    </xf>
    <xf numFmtId="0" fontId="21" fillId="17" borderId="30" xfId="24" applyFont="1" applyFill="1" applyBorder="1" applyAlignment="1">
      <alignment horizontal="left" vertical="center" wrapText="1"/>
    </xf>
    <xf numFmtId="0" fontId="15" fillId="0" borderId="74" xfId="24" applyFont="1" applyBorder="1" applyAlignment="1">
      <alignment horizontal="left" vertical="center"/>
    </xf>
    <xf numFmtId="0" fontId="15" fillId="0" borderId="75" xfId="24" applyFont="1" applyBorder="1" applyAlignment="1">
      <alignment horizontal="left" vertical="center"/>
    </xf>
    <xf numFmtId="0" fontId="21" fillId="17" borderId="19" xfId="24" applyFont="1" applyFill="1" applyBorder="1" applyAlignment="1">
      <alignment horizontal="left" vertical="center" wrapText="1"/>
    </xf>
    <xf numFmtId="0" fontId="21" fillId="17" borderId="20" xfId="24" applyFont="1" applyFill="1" applyBorder="1" applyAlignment="1">
      <alignment horizontal="left" vertical="center" wrapText="1"/>
    </xf>
    <xf numFmtId="0" fontId="21" fillId="17" borderId="21" xfId="24" applyFont="1" applyFill="1" applyBorder="1" applyAlignment="1">
      <alignment horizontal="left" vertical="center" wrapText="1"/>
    </xf>
    <xf numFmtId="0" fontId="40" fillId="0" borderId="45" xfId="9" applyFont="1" applyBorder="1" applyAlignment="1">
      <alignment horizontal="left"/>
    </xf>
    <xf numFmtId="0" fontId="40" fillId="0" borderId="6" xfId="9" applyFont="1" applyBorder="1" applyAlignment="1">
      <alignment horizontal="left"/>
    </xf>
    <xf numFmtId="0" fontId="40" fillId="0" borderId="42" xfId="9" applyFont="1" applyBorder="1" applyAlignment="1">
      <alignment horizontal="left"/>
    </xf>
    <xf numFmtId="0" fontId="39" fillId="16" borderId="32" xfId="9" applyFont="1" applyFill="1" applyBorder="1" applyAlignment="1" applyProtection="1">
      <alignment horizontal="left" vertical="top" wrapText="1"/>
      <protection locked="0"/>
    </xf>
    <xf numFmtId="0" fontId="39" fillId="16" borderId="24" xfId="9" applyFont="1" applyFill="1" applyBorder="1" applyAlignment="1" applyProtection="1">
      <alignment horizontal="left" vertical="top" wrapText="1"/>
      <protection locked="0"/>
    </xf>
    <xf numFmtId="0" fontId="39" fillId="16" borderId="35" xfId="9" applyFont="1" applyFill="1" applyBorder="1" applyAlignment="1" applyProtection="1">
      <alignment horizontal="left" vertical="top" wrapText="1"/>
      <protection locked="0"/>
    </xf>
    <xf numFmtId="0" fontId="9" fillId="0" borderId="15" xfId="11" applyFont="1" applyBorder="1" applyAlignment="1" applyProtection="1">
      <alignment horizontal="center" vertical="center"/>
    </xf>
    <xf numFmtId="0" fontId="9" fillId="0" borderId="71" xfId="11" applyFont="1" applyBorder="1" applyAlignment="1" applyProtection="1">
      <alignment horizontal="center" vertical="center"/>
    </xf>
    <xf numFmtId="0" fontId="23" fillId="2" borderId="29" xfId="11" applyFont="1" applyFill="1" applyBorder="1" applyAlignment="1" applyProtection="1">
      <alignment horizontal="center" vertical="center"/>
    </xf>
    <xf numFmtId="0" fontId="23" fillId="2" borderId="8" xfId="11" applyFont="1" applyFill="1" applyBorder="1" applyAlignment="1" applyProtection="1">
      <alignment horizontal="center" vertical="center"/>
    </xf>
    <xf numFmtId="0" fontId="23" fillId="2" borderId="30" xfId="11" applyFont="1" applyFill="1" applyBorder="1" applyAlignment="1" applyProtection="1">
      <alignment horizontal="center" vertical="center"/>
    </xf>
    <xf numFmtId="0" fontId="9" fillId="0" borderId="45" xfId="11" applyFont="1" applyBorder="1" applyAlignment="1" applyProtection="1">
      <alignment horizontal="center" vertical="center"/>
    </xf>
    <xf numFmtId="0" fontId="9" fillId="0" borderId="10" xfId="11" applyFont="1" applyBorder="1" applyAlignment="1" applyProtection="1">
      <alignment horizontal="center" vertical="center"/>
    </xf>
    <xf numFmtId="0" fontId="9" fillId="0" borderId="22" xfId="11" applyFont="1" applyBorder="1" applyAlignment="1" applyProtection="1">
      <alignment horizontal="center" vertical="center"/>
    </xf>
    <xf numFmtId="0" fontId="9" fillId="0" borderId="1" xfId="11" applyFont="1" applyBorder="1" applyAlignment="1" applyProtection="1">
      <alignment horizontal="center" vertical="center"/>
    </xf>
    <xf numFmtId="6" fontId="18" fillId="0" borderId="69" xfId="11" applyNumberFormat="1" applyFont="1" applyFill="1" applyBorder="1" applyAlignment="1" applyProtection="1">
      <alignment horizontal="center" vertical="center" shrinkToFit="1"/>
    </xf>
    <xf numFmtId="6" fontId="18" fillId="0" borderId="61" xfId="11" applyNumberFormat="1" applyFont="1" applyFill="1" applyBorder="1" applyAlignment="1" applyProtection="1">
      <alignment horizontal="center" vertical="center" shrinkToFit="1"/>
    </xf>
    <xf numFmtId="6" fontId="18" fillId="0" borderId="69" xfId="11" applyNumberFormat="1" applyFont="1" applyBorder="1" applyAlignment="1" applyProtection="1">
      <alignment horizontal="center" vertical="center" shrinkToFit="1"/>
    </xf>
    <xf numFmtId="6" fontId="18" fillId="0" borderId="61" xfId="11" applyNumberFormat="1" applyFont="1" applyBorder="1" applyAlignment="1" applyProtection="1">
      <alignment horizontal="center" vertical="center" shrinkToFit="1"/>
    </xf>
    <xf numFmtId="0" fontId="79" fillId="8" borderId="15" xfId="11" applyFont="1" applyFill="1" applyBorder="1" applyAlignment="1" applyProtection="1">
      <alignment horizontal="center" vertical="center"/>
    </xf>
    <xf numFmtId="0" fontId="79" fillId="8" borderId="71" xfId="11" applyFont="1" applyFill="1" applyBorder="1" applyAlignment="1" applyProtection="1">
      <alignment horizontal="center" vertical="center"/>
    </xf>
    <xf numFmtId="0" fontId="79" fillId="8" borderId="72" xfId="11" applyFont="1" applyFill="1" applyBorder="1" applyAlignment="1" applyProtection="1">
      <alignment horizontal="center" vertical="center"/>
    </xf>
    <xf numFmtId="0" fontId="18" fillId="0" borderId="15" xfId="11" applyFont="1" applyBorder="1" applyAlignment="1" applyProtection="1">
      <alignment horizontal="center" vertical="center"/>
    </xf>
    <xf numFmtId="0" fontId="18" fillId="0" borderId="71" xfId="11" applyFont="1" applyBorder="1" applyAlignment="1" applyProtection="1">
      <alignment horizontal="center" vertical="center"/>
    </xf>
    <xf numFmtId="0" fontId="18" fillId="0" borderId="15" xfId="11" applyFont="1" applyBorder="1" applyAlignment="1" applyProtection="1">
      <alignment horizontal="center" vertical="center" wrapText="1"/>
    </xf>
    <xf numFmtId="0" fontId="18" fillId="0" borderId="71" xfId="11" applyFont="1" applyBorder="1" applyAlignment="1" applyProtection="1">
      <alignment horizontal="center" vertical="center" wrapText="1"/>
    </xf>
    <xf numFmtId="9" fontId="9" fillId="0" borderId="15" xfId="12" applyFont="1" applyFill="1" applyBorder="1" applyAlignment="1" applyProtection="1">
      <alignment horizontal="center" vertical="center" shrinkToFit="1"/>
      <protection locked="0"/>
    </xf>
    <xf numFmtId="9" fontId="9" fillId="0" borderId="71" xfId="12" applyFont="1" applyFill="1" applyBorder="1" applyAlignment="1" applyProtection="1">
      <alignment horizontal="center" vertical="center" shrinkToFit="1"/>
      <protection locked="0"/>
    </xf>
    <xf numFmtId="9" fontId="9" fillId="16" borderId="15" xfId="12" applyFont="1" applyFill="1" applyBorder="1" applyAlignment="1" applyProtection="1">
      <alignment horizontal="center" vertical="center" shrinkToFit="1"/>
      <protection locked="0"/>
    </xf>
    <xf numFmtId="9" fontId="9" fillId="16" borderId="71" xfId="12" applyFont="1" applyFill="1" applyBorder="1" applyAlignment="1" applyProtection="1">
      <alignment horizontal="center" vertical="center" shrinkToFit="1"/>
      <protection locked="0"/>
    </xf>
    <xf numFmtId="0" fontId="27" fillId="0" borderId="15" xfId="11" applyFont="1" applyBorder="1" applyAlignment="1" applyProtection="1">
      <alignment horizontal="center" vertical="center"/>
    </xf>
    <xf numFmtId="0" fontId="27" fillId="0" borderId="71" xfId="11" applyFont="1" applyBorder="1" applyAlignment="1" applyProtection="1">
      <alignment horizontal="center" vertical="center"/>
    </xf>
    <xf numFmtId="0" fontId="23" fillId="2" borderId="15" xfId="11" applyFont="1" applyFill="1" applyBorder="1" applyAlignment="1" applyProtection="1">
      <alignment horizontal="center" vertical="center"/>
    </xf>
    <xf numFmtId="0" fontId="23" fillId="2" borderId="71" xfId="11" applyFont="1" applyFill="1" applyBorder="1" applyAlignment="1" applyProtection="1">
      <alignment horizontal="center" vertical="center"/>
    </xf>
    <xf numFmtId="0" fontId="9" fillId="0" borderId="3" xfId="11" applyFont="1" applyBorder="1" applyAlignment="1" applyProtection="1">
      <alignment horizontal="center" vertical="center"/>
    </xf>
    <xf numFmtId="0" fontId="9" fillId="0" borderId="42" xfId="11" applyFont="1" applyBorder="1" applyAlignment="1" applyProtection="1">
      <alignment horizontal="center" vertical="center"/>
    </xf>
    <xf numFmtId="0" fontId="9" fillId="0" borderId="4" xfId="11" applyFont="1" applyBorder="1" applyAlignment="1" applyProtection="1">
      <alignment horizontal="center" vertical="center"/>
    </xf>
    <xf numFmtId="0" fontId="9" fillId="0" borderId="28" xfId="11" applyFont="1" applyBorder="1" applyAlignment="1" applyProtection="1">
      <alignment horizontal="center" vertical="center"/>
    </xf>
    <xf numFmtId="0" fontId="9" fillId="0" borderId="60" xfId="11" applyFont="1" applyBorder="1" applyAlignment="1" applyProtection="1">
      <alignment horizontal="center" vertical="center"/>
    </xf>
    <xf numFmtId="0" fontId="9" fillId="0" borderId="23" xfId="11" applyFont="1" applyBorder="1" applyAlignment="1" applyProtection="1">
      <alignment horizontal="center" vertical="center"/>
    </xf>
    <xf numFmtId="6" fontId="28" fillId="16" borderId="69" xfId="11" applyNumberFormat="1" applyFont="1" applyFill="1" applyBorder="1" applyAlignment="1" applyProtection="1">
      <alignment horizontal="center" vertical="center" shrinkToFit="1"/>
      <protection locked="0"/>
    </xf>
    <xf numFmtId="6" fontId="28" fillId="16" borderId="61" xfId="11" applyNumberFormat="1" applyFont="1" applyFill="1" applyBorder="1" applyAlignment="1" applyProtection="1">
      <alignment horizontal="center" vertical="center" shrinkToFit="1"/>
      <protection locked="0"/>
    </xf>
    <xf numFmtId="0" fontId="18" fillId="0" borderId="69" xfId="11" applyFont="1" applyBorder="1" applyAlignment="1" applyProtection="1">
      <alignment horizontal="center" vertical="center"/>
    </xf>
    <xf numFmtId="0" fontId="18" fillId="0" borderId="61" xfId="11" applyFont="1" applyBorder="1" applyAlignment="1" applyProtection="1">
      <alignment horizontal="center" vertical="center"/>
    </xf>
    <xf numFmtId="6" fontId="9" fillId="16" borderId="69" xfId="11" applyNumberFormat="1" applyFont="1" applyFill="1" applyBorder="1" applyAlignment="1" applyProtection="1">
      <alignment horizontal="center" vertical="center" shrinkToFit="1"/>
      <protection locked="0"/>
    </xf>
    <xf numFmtId="6" fontId="9" fillId="16" borderId="61" xfId="11" applyNumberFormat="1" applyFont="1" applyFill="1" applyBorder="1" applyAlignment="1" applyProtection="1">
      <alignment horizontal="center" vertical="center" shrinkToFit="1"/>
      <protection locked="0"/>
    </xf>
    <xf numFmtId="0" fontId="9" fillId="0" borderId="16" xfId="11" applyFont="1" applyBorder="1" applyAlignment="1" applyProtection="1">
      <alignment horizontal="center" vertical="center"/>
    </xf>
    <xf numFmtId="0" fontId="9" fillId="0" borderId="7" xfId="11" applyFont="1" applyBorder="1" applyAlignment="1" applyProtection="1">
      <alignment horizontal="center" vertical="center"/>
    </xf>
    <xf numFmtId="0" fontId="9" fillId="0" borderId="29" xfId="11" applyFont="1" applyBorder="1" applyAlignment="1" applyProtection="1">
      <alignment horizontal="center" vertical="center"/>
    </xf>
    <xf numFmtId="0" fontId="9" fillId="0" borderId="61" xfId="11" applyFont="1" applyBorder="1" applyAlignment="1" applyProtection="1">
      <alignment horizontal="center" vertical="center"/>
    </xf>
    <xf numFmtId="0" fontId="18" fillId="0" borderId="29" xfId="11" applyFont="1" applyBorder="1" applyAlignment="1" applyProtection="1">
      <alignment horizontal="center" vertical="center"/>
    </xf>
    <xf numFmtId="0" fontId="9" fillId="0" borderId="70" xfId="11" applyNumberFormat="1" applyFont="1" applyFill="1" applyBorder="1" applyAlignment="1" applyProtection="1">
      <alignment horizontal="left" vertical="top" wrapText="1"/>
      <protection locked="0"/>
    </xf>
    <xf numFmtId="0" fontId="9" fillId="0" borderId="8" xfId="11" applyNumberFormat="1" applyFont="1" applyFill="1" applyBorder="1" applyAlignment="1" applyProtection="1">
      <alignment horizontal="left" vertical="top" wrapText="1"/>
      <protection locked="0"/>
    </xf>
    <xf numFmtId="0" fontId="9" fillId="0" borderId="61" xfId="11" applyNumberFormat="1" applyFont="1" applyFill="1" applyBorder="1" applyAlignment="1" applyProtection="1">
      <alignment horizontal="left" vertical="top" wrapText="1"/>
      <protection locked="0"/>
    </xf>
    <xf numFmtId="6" fontId="18" fillId="0" borderId="71" xfId="11" applyNumberFormat="1" applyFont="1" applyBorder="1" applyAlignment="1" applyProtection="1">
      <alignment horizontal="center" vertical="center" wrapText="1"/>
    </xf>
    <xf numFmtId="6" fontId="18" fillId="0" borderId="72" xfId="11" applyNumberFormat="1" applyFont="1" applyBorder="1" applyAlignment="1" applyProtection="1">
      <alignment horizontal="center" vertical="center"/>
    </xf>
    <xf numFmtId="0" fontId="9" fillId="0" borderId="15" xfId="11" applyFont="1" applyBorder="1" applyAlignment="1" applyProtection="1">
      <alignment horizontal="left" vertical="center" indent="1"/>
    </xf>
    <xf numFmtId="0" fontId="9" fillId="0" borderId="71" xfId="11" applyFont="1" applyBorder="1" applyAlignment="1" applyProtection="1">
      <alignment horizontal="left" vertical="center" indent="1"/>
    </xf>
    <xf numFmtId="6" fontId="18" fillId="0" borderId="54" xfId="11" applyNumberFormat="1" applyFont="1" applyBorder="1" applyAlignment="1" applyProtection="1">
      <alignment horizontal="center" vertical="center" wrapText="1"/>
    </xf>
    <xf numFmtId="6" fontId="18" fillId="0" borderId="52" xfId="11" applyNumberFormat="1" applyFont="1" applyBorder="1" applyAlignment="1" applyProtection="1">
      <alignment horizontal="center" vertical="center"/>
    </xf>
    <xf numFmtId="0" fontId="9" fillId="0" borderId="51" xfId="11" applyFont="1" applyBorder="1" applyAlignment="1" applyProtection="1">
      <alignment horizontal="left" vertical="center" wrapText="1" indent="1"/>
    </xf>
    <xf numFmtId="0" fontId="9" fillId="0" borderId="54" xfId="11" applyFont="1" applyBorder="1" applyAlignment="1" applyProtection="1">
      <alignment horizontal="left" vertical="center" indent="1"/>
    </xf>
    <xf numFmtId="0" fontId="47" fillId="16" borderId="70" xfId="11" applyNumberFormat="1" applyFont="1" applyFill="1" applyBorder="1" applyAlignment="1" applyProtection="1">
      <alignment horizontal="left" vertical="top" wrapText="1"/>
      <protection locked="0"/>
    </xf>
    <xf numFmtId="0" fontId="47" fillId="16" borderId="8" xfId="11" applyNumberFormat="1" applyFont="1" applyFill="1" applyBorder="1" applyAlignment="1" applyProtection="1">
      <alignment horizontal="left" vertical="top" wrapText="1"/>
      <protection locked="0"/>
    </xf>
    <xf numFmtId="0" fontId="47" fillId="16" borderId="61" xfId="11" applyNumberFormat="1" applyFont="1" applyFill="1" applyBorder="1" applyAlignment="1" applyProtection="1">
      <alignment horizontal="left" vertical="top" wrapText="1"/>
      <protection locked="0"/>
    </xf>
    <xf numFmtId="0" fontId="47" fillId="0" borderId="8" xfId="11" applyNumberFormat="1" applyFont="1" applyFill="1" applyBorder="1" applyAlignment="1" applyProtection="1">
      <alignment horizontal="left" vertical="top" wrapText="1"/>
      <protection locked="0"/>
    </xf>
    <xf numFmtId="0" fontId="47" fillId="0" borderId="61" xfId="11" applyNumberFormat="1" applyFont="1" applyFill="1" applyBorder="1" applyAlignment="1" applyProtection="1">
      <alignment horizontal="left" vertical="top" wrapText="1"/>
      <protection locked="0"/>
    </xf>
    <xf numFmtId="6" fontId="28" fillId="16" borderId="70" xfId="11" applyNumberFormat="1" applyFont="1" applyFill="1" applyBorder="1" applyAlignment="1" applyProtection="1">
      <alignment horizontal="center" vertical="center" shrinkToFit="1"/>
      <protection locked="0"/>
    </xf>
    <xf numFmtId="6" fontId="28" fillId="16" borderId="4" xfId="11" applyNumberFormat="1" applyFont="1" applyFill="1" applyBorder="1" applyAlignment="1" applyProtection="1">
      <alignment horizontal="center" vertical="center" shrinkToFit="1"/>
      <protection locked="0"/>
    </xf>
    <xf numFmtId="6" fontId="28" fillId="16" borderId="7" xfId="11" applyNumberFormat="1" applyFont="1" applyFill="1" applyBorder="1" applyAlignment="1" applyProtection="1">
      <alignment horizontal="center" vertical="center" shrinkToFit="1"/>
      <protection locked="0"/>
    </xf>
    <xf numFmtId="0" fontId="9" fillId="0" borderId="71" xfId="15" applyFont="1" applyBorder="1" applyAlignment="1">
      <alignment horizontal="center" vertical="center" wrapText="1"/>
    </xf>
    <xf numFmtId="0" fontId="9" fillId="0" borderId="71" xfId="0" applyFont="1" applyBorder="1" applyAlignment="1">
      <alignment horizontal="center" vertical="center" wrapText="1"/>
    </xf>
    <xf numFmtId="0" fontId="18" fillId="0" borderId="25" xfId="0" applyFont="1" applyBorder="1" applyAlignment="1">
      <alignment horizontal="center" vertical="top"/>
    </xf>
    <xf numFmtId="0" fontId="18" fillId="0" borderId="12" xfId="0" applyFont="1" applyBorder="1" applyAlignment="1">
      <alignment horizontal="center" vertical="top"/>
    </xf>
    <xf numFmtId="0" fontId="18" fillId="0" borderId="25" xfId="15" applyFont="1" applyBorder="1" applyAlignment="1">
      <alignment horizontal="center" vertical="top"/>
    </xf>
    <xf numFmtId="0" fontId="18" fillId="0" borderId="12" xfId="15" applyFont="1" applyBorder="1" applyAlignment="1">
      <alignment horizontal="center" vertical="top"/>
    </xf>
    <xf numFmtId="0" fontId="49" fillId="3" borderId="39" xfId="15" applyFont="1" applyFill="1" applyBorder="1" applyAlignment="1" applyProtection="1">
      <alignment horizontal="center" vertical="center" wrapText="1"/>
    </xf>
    <xf numFmtId="0" fontId="49" fillId="3" borderId="43" xfId="15" applyFont="1" applyFill="1" applyBorder="1" applyAlignment="1" applyProtection="1">
      <alignment horizontal="center" vertical="center" wrapText="1"/>
    </xf>
    <xf numFmtId="0" fontId="49" fillId="3" borderId="38" xfId="15" applyFont="1" applyFill="1" applyBorder="1" applyAlignment="1" applyProtection="1">
      <alignment horizontal="center" vertical="center" wrapText="1"/>
    </xf>
    <xf numFmtId="0" fontId="49" fillId="3" borderId="3" xfId="15" applyFont="1" applyFill="1" applyBorder="1" applyAlignment="1" applyProtection="1">
      <alignment horizontal="center" vertical="center" wrapText="1"/>
    </xf>
    <xf numFmtId="0" fontId="49" fillId="3" borderId="4" xfId="15" applyFont="1" applyFill="1" applyBorder="1" applyAlignment="1" applyProtection="1">
      <alignment horizontal="center" vertical="center" wrapText="1"/>
    </xf>
    <xf numFmtId="0" fontId="49" fillId="3" borderId="60" xfId="15" applyFont="1" applyFill="1" applyBorder="1" applyAlignment="1" applyProtection="1">
      <alignment horizontal="center" vertical="center" wrapText="1"/>
    </xf>
    <xf numFmtId="0" fontId="18" fillId="16" borderId="69" xfId="0" applyFont="1" applyFill="1" applyBorder="1" applyAlignment="1" applyProtection="1">
      <alignment horizontal="center" vertical="center" wrapText="1"/>
      <protection locked="0"/>
    </xf>
    <xf numFmtId="0" fontId="18" fillId="16" borderId="8" xfId="0" applyFont="1" applyFill="1" applyBorder="1" applyAlignment="1" applyProtection="1">
      <alignment horizontal="center" vertical="center" wrapText="1"/>
      <protection locked="0"/>
    </xf>
    <xf numFmtId="0" fontId="18" fillId="16" borderId="30" xfId="0" applyFont="1" applyFill="1" applyBorder="1" applyAlignment="1" applyProtection="1">
      <alignment horizontal="center" vertical="center" wrapText="1"/>
      <protection locked="0"/>
    </xf>
    <xf numFmtId="0" fontId="9" fillId="0" borderId="15" xfId="0" applyFont="1" applyBorder="1" applyAlignment="1">
      <alignment horizontal="center" vertical="center" wrapText="1"/>
    </xf>
    <xf numFmtId="0" fontId="9" fillId="0" borderId="72" xfId="0" applyFont="1" applyBorder="1" applyAlignment="1">
      <alignment horizontal="center" vertical="center" wrapText="1"/>
    </xf>
    <xf numFmtId="0" fontId="26" fillId="20" borderId="51" xfId="4" applyFont="1" applyFill="1" applyBorder="1" applyAlignment="1">
      <alignment horizontal="center"/>
    </xf>
    <xf numFmtId="0" fontId="26" fillId="20" borderId="54" xfId="4" applyFont="1" applyFill="1" applyBorder="1" applyAlignment="1">
      <alignment horizontal="center"/>
    </xf>
    <xf numFmtId="0" fontId="26" fillId="20" borderId="52" xfId="4" applyFont="1" applyFill="1" applyBorder="1" applyAlignment="1">
      <alignment horizontal="center"/>
    </xf>
    <xf numFmtId="0" fontId="18" fillId="0" borderId="56" xfId="4" applyFont="1" applyFill="1" applyBorder="1" applyAlignment="1" applyProtection="1">
      <alignment horizontal="center"/>
    </xf>
    <xf numFmtId="0" fontId="18" fillId="0" borderId="66" xfId="4" applyFont="1" applyFill="1" applyBorder="1" applyAlignment="1" applyProtection="1">
      <alignment horizontal="center"/>
    </xf>
    <xf numFmtId="6" fontId="9" fillId="16" borderId="66" xfId="4" applyNumberFormat="1" applyFont="1" applyFill="1" applyBorder="1" applyAlignment="1" applyProtection="1">
      <alignment horizontal="center"/>
      <protection locked="0"/>
    </xf>
    <xf numFmtId="6" fontId="9" fillId="16" borderId="49" xfId="4" applyNumberFormat="1" applyFont="1" applyFill="1" applyBorder="1" applyAlignment="1" applyProtection="1">
      <alignment horizontal="center"/>
      <protection locked="0"/>
    </xf>
    <xf numFmtId="0" fontId="27" fillId="0" borderId="73" xfId="4" applyFont="1" applyFill="1" applyBorder="1" applyAlignment="1">
      <alignment horizontal="center" vertical="center" wrapText="1"/>
    </xf>
    <xf numFmtId="0" fontId="27" fillId="0" borderId="67" xfId="4" applyFont="1" applyFill="1" applyBorder="1" applyAlignment="1">
      <alignment horizontal="center" vertical="center" wrapText="1"/>
    </xf>
    <xf numFmtId="164" fontId="9" fillId="16" borderId="69" xfId="4" applyNumberFormat="1" applyFont="1" applyFill="1" applyBorder="1" applyAlignment="1" applyProtection="1">
      <alignment horizontal="center"/>
      <protection locked="0"/>
    </xf>
    <xf numFmtId="164" fontId="9" fillId="16" borderId="61" xfId="4" applyNumberFormat="1" applyFont="1" applyFill="1" applyBorder="1" applyAlignment="1" applyProtection="1">
      <alignment horizontal="center"/>
      <protection locked="0"/>
    </xf>
    <xf numFmtId="0" fontId="18" fillId="0" borderId="60" xfId="4" applyFont="1" applyFill="1" applyBorder="1" applyAlignment="1">
      <alignment horizontal="center" vertical="center" wrapText="1"/>
    </xf>
    <xf numFmtId="0" fontId="18" fillId="0" borderId="23" xfId="4" applyFont="1" applyFill="1" applyBorder="1" applyAlignment="1">
      <alignment horizontal="center" vertical="center" wrapText="1"/>
    </xf>
    <xf numFmtId="0" fontId="18" fillId="0" borderId="25" xfId="0" applyFont="1" applyFill="1" applyBorder="1" applyAlignment="1" applyProtection="1">
      <alignment horizontal="center" vertical="center"/>
      <protection locked="0"/>
    </xf>
    <xf numFmtId="0" fontId="18" fillId="0" borderId="26" xfId="0" applyFont="1" applyFill="1" applyBorder="1" applyAlignment="1" applyProtection="1">
      <alignment horizontal="center" vertical="center"/>
      <protection locked="0"/>
    </xf>
    <xf numFmtId="0" fontId="18" fillId="0" borderId="27" xfId="0" applyFont="1" applyFill="1" applyBorder="1" applyAlignment="1" applyProtection="1">
      <alignment horizontal="center" vertical="center"/>
      <protection locked="0"/>
    </xf>
    <xf numFmtId="0" fontId="18" fillId="0" borderId="19" xfId="0" applyFont="1" applyFill="1" applyBorder="1" applyAlignment="1" applyProtection="1">
      <alignment horizontal="center" vertical="center"/>
      <protection locked="0"/>
    </xf>
    <xf numFmtId="0" fontId="18" fillId="0" borderId="20" xfId="0"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18" fillId="0" borderId="29" xfId="4" applyFont="1" applyBorder="1" applyAlignment="1">
      <alignment horizontal="left" wrapText="1"/>
    </xf>
    <xf numFmtId="0" fontId="18" fillId="0" borderId="8" xfId="4" applyFont="1" applyBorder="1" applyAlignment="1">
      <alignment horizontal="left" wrapText="1"/>
    </xf>
    <xf numFmtId="0" fontId="18" fillId="0" borderId="30" xfId="4" applyFont="1" applyBorder="1" applyAlignment="1">
      <alignment horizontal="left" wrapText="1"/>
    </xf>
    <xf numFmtId="0" fontId="9" fillId="16" borderId="72" xfId="4" applyFont="1" applyFill="1" applyBorder="1" applyAlignment="1" applyProtection="1">
      <alignment horizontal="left" vertical="top" wrapText="1"/>
      <protection locked="0"/>
    </xf>
    <xf numFmtId="0" fontId="18" fillId="0" borderId="66" xfId="4" applyFont="1" applyFill="1" applyBorder="1" applyAlignment="1" applyProtection="1">
      <alignment horizontal="right"/>
    </xf>
    <xf numFmtId="49" fontId="18" fillId="0" borderId="66" xfId="4" applyNumberFormat="1" applyFont="1" applyFill="1" applyBorder="1" applyAlignment="1" applyProtection="1">
      <alignment horizontal="center"/>
    </xf>
    <xf numFmtId="0" fontId="18" fillId="0" borderId="16" xfId="0" applyFont="1" applyBorder="1" applyAlignment="1">
      <alignment horizontal="left"/>
    </xf>
    <xf numFmtId="0" fontId="9" fillId="0" borderId="0" xfId="0" applyFont="1" applyBorder="1" applyAlignment="1">
      <alignment horizontal="left"/>
    </xf>
    <xf numFmtId="0" fontId="9" fillId="0" borderId="7" xfId="0" applyFont="1" applyBorder="1" applyAlignment="1">
      <alignment horizontal="left"/>
    </xf>
    <xf numFmtId="0" fontId="9" fillId="16" borderId="69" xfId="0" applyFont="1" applyFill="1" applyBorder="1" applyAlignment="1" applyProtection="1">
      <alignment horizontal="center"/>
      <protection locked="0"/>
    </xf>
    <xf numFmtId="0" fontId="9" fillId="16" borderId="8" xfId="0" applyFont="1" applyFill="1" applyBorder="1" applyAlignment="1" applyProtection="1">
      <alignment horizontal="center"/>
      <protection locked="0"/>
    </xf>
    <xf numFmtId="0" fontId="9" fillId="16" borderId="61" xfId="0" applyFont="1" applyFill="1" applyBorder="1" applyAlignment="1" applyProtection="1">
      <alignment horizontal="center"/>
      <protection locked="0"/>
    </xf>
    <xf numFmtId="0" fontId="9" fillId="0" borderId="0" xfId="0" applyFont="1" applyFill="1" applyBorder="1" applyAlignment="1">
      <alignment horizontal="center"/>
    </xf>
    <xf numFmtId="0" fontId="18" fillId="0" borderId="29" xfId="0" applyFont="1" applyBorder="1" applyAlignment="1">
      <alignment horizontal="left"/>
    </xf>
    <xf numFmtId="0" fontId="18" fillId="0" borderId="8" xfId="0" applyFont="1" applyBorder="1" applyAlignment="1">
      <alignment horizontal="left"/>
    </xf>
    <xf numFmtId="0" fontId="18" fillId="0" borderId="30" xfId="0" applyFont="1" applyBorder="1" applyAlignment="1">
      <alignment horizontal="left"/>
    </xf>
    <xf numFmtId="0" fontId="47" fillId="16" borderId="71" xfId="4" applyFont="1" applyFill="1" applyBorder="1" applyAlignment="1" applyProtection="1">
      <alignment horizontal="left" vertical="top" wrapText="1"/>
      <protection locked="0"/>
    </xf>
    <xf numFmtId="0" fontId="47" fillId="16" borderId="72" xfId="4" applyFont="1" applyFill="1" applyBorder="1" applyAlignment="1" applyProtection="1">
      <alignment horizontal="left" vertical="top" wrapText="1"/>
      <protection locked="0"/>
    </xf>
    <xf numFmtId="0" fontId="40" fillId="0" borderId="29" xfId="4" applyFont="1" applyBorder="1" applyAlignment="1">
      <alignment horizontal="left" wrapText="1"/>
    </xf>
    <xf numFmtId="0" fontId="40" fillId="0" borderId="8" xfId="4" applyFont="1" applyBorder="1" applyAlignment="1">
      <alignment horizontal="left" wrapText="1"/>
    </xf>
    <xf numFmtId="0" fontId="40" fillId="0" borderId="30" xfId="4" applyFont="1" applyBorder="1" applyAlignment="1">
      <alignment horizontal="left" wrapText="1"/>
    </xf>
    <xf numFmtId="0" fontId="18" fillId="0" borderId="29" xfId="4" applyFont="1" applyBorder="1" applyAlignment="1">
      <alignment horizontal="left"/>
    </xf>
    <xf numFmtId="0" fontId="18" fillId="0" borderId="8" xfId="4" applyFont="1" applyBorder="1" applyAlignment="1">
      <alignment horizontal="left"/>
    </xf>
    <xf numFmtId="0" fontId="18" fillId="0" borderId="30" xfId="4" applyFont="1" applyBorder="1" applyAlignment="1">
      <alignment horizontal="left"/>
    </xf>
    <xf numFmtId="164" fontId="27" fillId="0" borderId="34" xfId="4" applyNumberFormat="1" applyFont="1" applyFill="1" applyBorder="1" applyAlignment="1">
      <alignment horizontal="center" vertical="top" wrapText="1"/>
    </xf>
    <xf numFmtId="164" fontId="27" fillId="0" borderId="33" xfId="4" applyNumberFormat="1" applyFont="1" applyFill="1" applyBorder="1" applyAlignment="1">
      <alignment horizontal="center" vertical="top" wrapText="1"/>
    </xf>
    <xf numFmtId="37" fontId="69" fillId="6" borderId="4" xfId="24" applyNumberFormat="1" applyFont="1" applyFill="1" applyBorder="1" applyAlignment="1" applyProtection="1">
      <alignment horizontal="left" vertical="center"/>
    </xf>
    <xf numFmtId="37" fontId="69" fillId="6" borderId="0" xfId="24" applyNumberFormat="1" applyFont="1" applyFill="1" applyBorder="1" applyAlignment="1" applyProtection="1">
      <alignment horizontal="left" vertical="center"/>
    </xf>
    <xf numFmtId="37" fontId="73" fillId="6" borderId="4" xfId="24" applyNumberFormat="1" applyFont="1" applyFill="1" applyBorder="1" applyAlignment="1" applyProtection="1">
      <alignment horizontal="left" vertical="center" wrapText="1"/>
    </xf>
    <xf numFmtId="37" fontId="69" fillId="6" borderId="0" xfId="24" applyNumberFormat="1" applyFont="1" applyFill="1" applyBorder="1" applyAlignment="1" applyProtection="1">
      <alignment horizontal="left" vertical="center" wrapText="1"/>
    </xf>
    <xf numFmtId="37" fontId="69" fillId="0" borderId="0" xfId="0" applyNumberFormat="1" applyFont="1" applyAlignment="1">
      <alignment horizontal="left" wrapText="1"/>
    </xf>
    <xf numFmtId="0" fontId="41" fillId="0" borderId="4" xfId="4" applyFont="1" applyFill="1" applyBorder="1" applyAlignment="1" applyProtection="1">
      <alignment horizontal="left" vertical="top" wrapText="1"/>
      <protection locked="0"/>
    </xf>
    <xf numFmtId="0" fontId="41" fillId="0" borderId="0" xfId="4" applyFont="1" applyFill="1" applyBorder="1" applyAlignment="1" applyProtection="1">
      <alignment horizontal="left" vertical="top" wrapText="1"/>
      <protection locked="0"/>
    </xf>
    <xf numFmtId="0" fontId="50" fillId="8" borderId="4" xfId="11" applyFont="1" applyFill="1" applyBorder="1" applyAlignment="1" applyProtection="1">
      <alignment horizontal="center" vertical="center"/>
    </xf>
    <xf numFmtId="0" fontId="50" fillId="8" borderId="0" xfId="11" applyFont="1" applyFill="1" applyBorder="1" applyAlignment="1" applyProtection="1">
      <alignment horizontal="center" vertical="center"/>
    </xf>
    <xf numFmtId="37" fontId="41" fillId="0" borderId="4" xfId="11" applyNumberFormat="1" applyFont="1" applyBorder="1" applyAlignment="1" applyProtection="1">
      <alignment horizontal="left" vertical="center"/>
    </xf>
    <xf numFmtId="37" fontId="41" fillId="0" borderId="0" xfId="11" applyNumberFormat="1" applyFont="1" applyBorder="1" applyAlignment="1" applyProtection="1">
      <alignment horizontal="left" vertical="center"/>
    </xf>
    <xf numFmtId="0" fontId="41" fillId="0" borderId="4" xfId="11" applyFont="1" applyBorder="1" applyAlignment="1" applyProtection="1">
      <alignment horizontal="left" vertical="center"/>
    </xf>
    <xf numFmtId="0" fontId="41" fillId="0" borderId="0" xfId="11" applyFont="1" applyBorder="1" applyAlignment="1" applyProtection="1">
      <alignment horizontal="left" vertical="center"/>
    </xf>
    <xf numFmtId="0" fontId="41" fillId="0" borderId="4" xfId="11" applyFont="1" applyFill="1" applyBorder="1" applyAlignment="1" applyProtection="1">
      <alignment horizontal="left" vertical="center"/>
    </xf>
    <xf numFmtId="0" fontId="41" fillId="0" borderId="0" xfId="11" applyFont="1" applyFill="1" applyBorder="1" applyAlignment="1" applyProtection="1">
      <alignment horizontal="left" vertical="center"/>
    </xf>
    <xf numFmtId="37" fontId="33" fillId="0" borderId="4" xfId="11" applyNumberFormat="1" applyFont="1" applyBorder="1" applyAlignment="1" applyProtection="1">
      <alignment vertical="center" wrapText="1"/>
    </xf>
    <xf numFmtId="0" fontId="41" fillId="0" borderId="0" xfId="11" applyFont="1" applyBorder="1" applyAlignment="1" applyProtection="1">
      <alignment vertical="center"/>
    </xf>
    <xf numFmtId="37" fontId="33" fillId="0" borderId="4" xfId="11" applyNumberFormat="1" applyFont="1" applyBorder="1" applyAlignment="1" applyProtection="1">
      <alignment horizontal="left" vertical="center"/>
    </xf>
    <xf numFmtId="37" fontId="33" fillId="0" borderId="0" xfId="11" applyNumberFormat="1" applyFont="1" applyBorder="1" applyAlignment="1" applyProtection="1">
      <alignment horizontal="left" vertical="center"/>
    </xf>
    <xf numFmtId="9" fontId="41" fillId="0" borderId="4" xfId="11" applyNumberFormat="1" applyFont="1" applyBorder="1" applyAlignment="1" applyProtection="1">
      <alignment horizontal="left" vertical="center"/>
    </xf>
    <xf numFmtId="9" fontId="41" fillId="0" borderId="0" xfId="11" applyNumberFormat="1" applyFont="1" applyBorder="1" applyAlignment="1" applyProtection="1">
      <alignment horizontal="left" vertical="center"/>
    </xf>
    <xf numFmtId="0" fontId="41" fillId="0" borderId="4" xfId="11" applyFont="1" applyFill="1" applyBorder="1" applyAlignment="1" applyProtection="1">
      <alignment horizontal="left" vertical="center" shrinkToFit="1"/>
      <protection locked="0"/>
    </xf>
    <xf numFmtId="0" fontId="41" fillId="0" borderId="0" xfId="11" applyFont="1" applyFill="1" applyBorder="1" applyAlignment="1" applyProtection="1">
      <alignment horizontal="left" vertical="center" shrinkToFit="1"/>
      <protection locked="0"/>
    </xf>
    <xf numFmtId="37" fontId="18" fillId="0" borderId="0" xfId="11" applyNumberFormat="1" applyFont="1" applyFill="1" applyBorder="1" applyAlignment="1" applyProtection="1">
      <alignment horizontal="right"/>
    </xf>
    <xf numFmtId="37" fontId="18" fillId="0" borderId="7" xfId="11" applyNumberFormat="1" applyFont="1" applyFill="1" applyBorder="1" applyAlignment="1" applyProtection="1">
      <alignment horizontal="right"/>
    </xf>
    <xf numFmtId="37" fontId="9" fillId="5" borderId="0" xfId="16" applyNumberFormat="1" applyFont="1" applyFill="1" applyBorder="1" applyAlignment="1" applyProtection="1">
      <alignment horizontal="left"/>
    </xf>
    <xf numFmtId="37" fontId="9" fillId="5" borderId="7" xfId="16" applyNumberFormat="1" applyFont="1" applyFill="1" applyBorder="1" applyAlignment="1" applyProtection="1">
      <alignment horizontal="left"/>
    </xf>
    <xf numFmtId="0" fontId="41" fillId="0" borderId="60" xfId="16" applyFont="1" applyFill="1" applyBorder="1" applyAlignment="1" applyProtection="1">
      <alignment horizontal="left" vertical="top" wrapText="1"/>
      <protection locked="0"/>
    </xf>
    <xf numFmtId="0" fontId="41" fillId="0" borderId="5" xfId="16" applyFont="1" applyFill="1" applyBorder="1" applyAlignment="1" applyProtection="1">
      <alignment horizontal="left" vertical="top" wrapText="1"/>
      <protection locked="0"/>
    </xf>
    <xf numFmtId="0" fontId="41" fillId="0" borderId="1" xfId="16" applyFont="1" applyFill="1" applyBorder="1" applyAlignment="1" applyProtection="1">
      <alignment horizontal="left" vertical="top" wrapText="1"/>
      <protection locked="0"/>
    </xf>
    <xf numFmtId="0" fontId="9" fillId="14" borderId="4" xfId="16" applyFont="1" applyFill="1" applyBorder="1" applyAlignment="1" applyProtection="1">
      <alignment horizontal="left" vertical="center"/>
    </xf>
    <xf numFmtId="0" fontId="9" fillId="14" borderId="0" xfId="16" applyFont="1" applyFill="1" applyBorder="1" applyAlignment="1" applyProtection="1">
      <alignment horizontal="left" vertical="center"/>
    </xf>
    <xf numFmtId="0" fontId="9" fillId="14" borderId="7" xfId="16" applyFont="1" applyFill="1" applyBorder="1" applyAlignment="1" applyProtection="1">
      <alignment horizontal="left" vertical="center"/>
    </xf>
    <xf numFmtId="0" fontId="9" fillId="14" borderId="4" xfId="16" applyFont="1" applyFill="1" applyBorder="1" applyAlignment="1">
      <alignment horizontal="left" vertical="center" wrapText="1"/>
    </xf>
    <xf numFmtId="0" fontId="9" fillId="14" borderId="0" xfId="16" applyFont="1" applyFill="1" applyBorder="1" applyAlignment="1">
      <alignment horizontal="left" vertical="center" wrapText="1"/>
    </xf>
    <xf numFmtId="0" fontId="9" fillId="14" borderId="7" xfId="16" applyFont="1" applyFill="1" applyBorder="1" applyAlignment="1">
      <alignment horizontal="left" vertical="center" wrapText="1"/>
    </xf>
    <xf numFmtId="37" fontId="9" fillId="14" borderId="4" xfId="16" applyNumberFormat="1" applyFont="1" applyFill="1" applyBorder="1" applyAlignment="1" applyProtection="1">
      <alignment horizontal="left"/>
    </xf>
    <xf numFmtId="37" fontId="9" fillId="14" borderId="0" xfId="16" applyNumberFormat="1" applyFont="1" applyFill="1" applyBorder="1" applyAlignment="1" applyProtection="1">
      <alignment horizontal="left"/>
    </xf>
    <xf numFmtId="37" fontId="9" fillId="14" borderId="7" xfId="16" applyNumberFormat="1" applyFont="1" applyFill="1" applyBorder="1" applyAlignment="1" applyProtection="1">
      <alignment horizontal="left"/>
    </xf>
    <xf numFmtId="0" fontId="9" fillId="15" borderId="0" xfId="16" applyFont="1" applyFill="1" applyBorder="1" applyAlignment="1">
      <alignment horizontal="left" vertical="center" wrapText="1"/>
    </xf>
    <xf numFmtId="0" fontId="9" fillId="15" borderId="7" xfId="16" applyFont="1" applyFill="1" applyBorder="1" applyAlignment="1">
      <alignment horizontal="left" vertical="center" wrapText="1"/>
    </xf>
    <xf numFmtId="0" fontId="9" fillId="5" borderId="0" xfId="16" applyFont="1" applyFill="1" applyBorder="1" applyAlignment="1">
      <alignment horizontal="left" vertical="center" wrapText="1"/>
    </xf>
    <xf numFmtId="0" fontId="9" fillId="5" borderId="7" xfId="16" applyFont="1" applyFill="1" applyBorder="1" applyAlignment="1">
      <alignment horizontal="left" vertical="center" wrapText="1"/>
    </xf>
    <xf numFmtId="37" fontId="9" fillId="10" borderId="0" xfId="11" applyNumberFormat="1" applyFont="1" applyFill="1" applyBorder="1" applyAlignment="1" applyProtection="1">
      <alignment horizontal="left"/>
    </xf>
    <xf numFmtId="37" fontId="9" fillId="10" borderId="7" xfId="11" applyNumberFormat="1" applyFont="1" applyFill="1" applyBorder="1" applyAlignment="1" applyProtection="1">
      <alignment horizontal="left"/>
    </xf>
    <xf numFmtId="0" fontId="9" fillId="10" borderId="0" xfId="11" applyFont="1" applyFill="1" applyBorder="1" applyAlignment="1">
      <alignment horizontal="left" vertical="center" wrapText="1"/>
    </xf>
    <xf numFmtId="0" fontId="9" fillId="10" borderId="7" xfId="11" applyFont="1" applyFill="1" applyBorder="1" applyAlignment="1">
      <alignment horizontal="left" vertical="center" wrapText="1"/>
    </xf>
    <xf numFmtId="0" fontId="40" fillId="14" borderId="3" xfId="16" applyFont="1" applyFill="1" applyBorder="1" applyAlignment="1" applyProtection="1">
      <alignment horizontal="left" vertical="center"/>
    </xf>
    <xf numFmtId="0" fontId="9" fillId="14" borderId="6" xfId="16" applyFont="1" applyFill="1" applyBorder="1" applyAlignment="1" applyProtection="1">
      <alignment horizontal="left" vertical="center"/>
    </xf>
    <xf numFmtId="0" fontId="9" fillId="14" borderId="10" xfId="16" applyFont="1" applyFill="1" applyBorder="1" applyAlignment="1" applyProtection="1">
      <alignment horizontal="left" vertical="center"/>
    </xf>
    <xf numFmtId="0" fontId="9" fillId="5" borderId="0" xfId="11" applyFont="1" applyFill="1" applyBorder="1" applyAlignment="1">
      <alignment horizontal="left" vertical="center" wrapText="1"/>
    </xf>
    <xf numFmtId="37" fontId="27" fillId="0" borderId="0" xfId="11" applyNumberFormat="1" applyFont="1" applyFill="1" applyBorder="1" applyAlignment="1" applyProtection="1">
      <alignment horizontal="right" vertical="center"/>
    </xf>
    <xf numFmtId="37" fontId="27" fillId="0" borderId="7" xfId="11" applyNumberFormat="1" applyFont="1" applyFill="1" applyBorder="1" applyAlignment="1" applyProtection="1">
      <alignment horizontal="right" vertical="center"/>
    </xf>
    <xf numFmtId="0" fontId="9" fillId="0" borderId="0" xfId="11" applyFont="1" applyFill="1" applyAlignment="1" applyProtection="1">
      <alignment horizontal="left" vertical="center"/>
    </xf>
    <xf numFmtId="37" fontId="27" fillId="0" borderId="0" xfId="11" applyNumberFormat="1" applyFont="1" applyFill="1" applyAlignment="1" applyProtection="1">
      <alignment horizontal="right" vertical="center" indent="1"/>
    </xf>
    <xf numFmtId="37" fontId="27" fillId="0" borderId="7" xfId="11" applyNumberFormat="1" applyFont="1" applyFill="1" applyBorder="1" applyAlignment="1" applyProtection="1">
      <alignment horizontal="right" vertical="center" indent="1"/>
    </xf>
    <xf numFmtId="0" fontId="9" fillId="0" borderId="0" xfId="11" applyFont="1" applyBorder="1" applyAlignment="1">
      <alignment horizontal="left" vertical="center" wrapText="1"/>
    </xf>
    <xf numFmtId="37" fontId="28" fillId="0" borderId="0" xfId="11" applyNumberFormat="1" applyFont="1" applyBorder="1" applyAlignment="1" applyProtection="1">
      <alignment horizontal="left" vertical="center" wrapText="1"/>
    </xf>
    <xf numFmtId="0" fontId="18" fillId="0" borderId="0" xfId="11" applyFont="1" applyBorder="1" applyAlignment="1" applyProtection="1">
      <alignment horizontal="right"/>
    </xf>
    <xf numFmtId="0" fontId="18" fillId="0" borderId="7" xfId="11" applyFont="1" applyBorder="1" applyAlignment="1" applyProtection="1">
      <alignment horizontal="right"/>
    </xf>
    <xf numFmtId="0" fontId="9" fillId="0" borderId="0" xfId="16" applyFont="1" applyBorder="1" applyAlignment="1" applyProtection="1">
      <alignment horizontal="left" vertical="center"/>
    </xf>
    <xf numFmtId="167" fontId="9" fillId="0" borderId="5" xfId="16" applyNumberFormat="1" applyFont="1" applyBorder="1" applyAlignment="1" applyProtection="1">
      <alignment horizontal="left" vertical="center"/>
    </xf>
    <xf numFmtId="6" fontId="27" fillId="0" borderId="5" xfId="16" applyNumberFormat="1" applyFont="1" applyBorder="1" applyAlignment="1" applyProtection="1">
      <alignment horizontal="center" vertical="center"/>
    </xf>
    <xf numFmtId="6" fontId="27" fillId="0" borderId="23" xfId="16" applyNumberFormat="1" applyFont="1" applyBorder="1" applyAlignment="1" applyProtection="1">
      <alignment horizontal="center" vertical="center"/>
    </xf>
    <xf numFmtId="9" fontId="41" fillId="0" borderId="0" xfId="11" applyNumberFormat="1" applyFont="1" applyAlignment="1" applyProtection="1">
      <alignment horizontal="left" vertical="center"/>
    </xf>
    <xf numFmtId="0" fontId="9" fillId="0" borderId="0" xfId="11" applyFont="1" applyFill="1" applyBorder="1" applyAlignment="1" applyProtection="1">
      <alignment horizontal="left" vertical="center" shrinkToFit="1"/>
    </xf>
    <xf numFmtId="0" fontId="9" fillId="0" borderId="0" xfId="11" applyFont="1" applyFill="1" applyBorder="1" applyAlignment="1" applyProtection="1">
      <alignment horizontal="left" vertical="center" shrinkToFit="1"/>
      <protection locked="0"/>
    </xf>
    <xf numFmtId="37" fontId="55" fillId="0" borderId="0" xfId="11" applyNumberFormat="1" applyFont="1" applyFill="1" applyBorder="1" applyAlignment="1" applyProtection="1">
      <alignment horizontal="right" vertical="center" indent="1"/>
    </xf>
    <xf numFmtId="37" fontId="55" fillId="0" borderId="7" xfId="11" applyNumberFormat="1" applyFont="1" applyFill="1" applyBorder="1" applyAlignment="1" applyProtection="1">
      <alignment horizontal="right" vertical="center" indent="1"/>
    </xf>
    <xf numFmtId="37" fontId="28" fillId="0" borderId="0" xfId="11" applyNumberFormat="1" applyFont="1" applyBorder="1" applyAlignment="1" applyProtection="1">
      <alignment horizontal="left" vertical="center"/>
    </xf>
    <xf numFmtId="37" fontId="9" fillId="0" borderId="0" xfId="11" applyNumberFormat="1" applyFont="1" applyBorder="1" applyAlignment="1" applyProtection="1">
      <alignment horizontal="left" vertical="center"/>
    </xf>
    <xf numFmtId="37" fontId="15" fillId="0" borderId="0" xfId="11" applyNumberFormat="1" applyFont="1" applyFill="1" applyBorder="1" applyAlignment="1" applyProtection="1">
      <alignment horizontal="right" vertical="center" indent="1"/>
    </xf>
    <xf numFmtId="37" fontId="15" fillId="0" borderId="7" xfId="11" applyNumberFormat="1" applyFont="1" applyFill="1" applyBorder="1" applyAlignment="1" applyProtection="1">
      <alignment horizontal="right" vertical="center" indent="1"/>
    </xf>
    <xf numFmtId="0" fontId="63" fillId="0" borderId="0" xfId="11" applyFont="1" applyFill="1" applyAlignment="1" applyProtection="1">
      <alignment horizontal="right" vertical="center" indent="1"/>
    </xf>
    <xf numFmtId="0" fontId="63" fillId="0" borderId="7" xfId="11" applyFont="1" applyFill="1" applyBorder="1" applyAlignment="1" applyProtection="1">
      <alignment horizontal="right" vertical="center" indent="1"/>
    </xf>
    <xf numFmtId="0" fontId="43" fillId="13" borderId="62" xfId="11" applyFont="1" applyFill="1" applyBorder="1" applyAlignment="1" applyProtection="1">
      <alignment horizontal="center" vertical="center" wrapText="1"/>
    </xf>
    <xf numFmtId="0" fontId="43" fillId="13" borderId="2" xfId="11" applyFont="1" applyFill="1" applyBorder="1" applyAlignment="1" applyProtection="1">
      <alignment horizontal="center" vertical="center" wrapText="1"/>
    </xf>
    <xf numFmtId="0" fontId="43" fillId="13" borderId="57" xfId="11" applyFont="1" applyFill="1" applyBorder="1" applyAlignment="1" applyProtection="1">
      <alignment horizontal="center" vertical="center" wrapText="1"/>
    </xf>
    <xf numFmtId="0" fontId="43" fillId="13" borderId="31" xfId="11" applyFont="1" applyFill="1" applyBorder="1" applyAlignment="1" applyProtection="1">
      <alignment horizontal="center" vertical="center" wrapText="1"/>
    </xf>
    <xf numFmtId="0" fontId="43" fillId="14" borderId="37" xfId="11" applyFont="1" applyFill="1" applyBorder="1" applyAlignment="1" applyProtection="1">
      <alignment horizontal="center" vertical="center" wrapText="1"/>
    </xf>
    <xf numFmtId="0" fontId="43" fillId="14" borderId="38" xfId="11" applyFont="1" applyFill="1" applyBorder="1" applyAlignment="1" applyProtection="1">
      <alignment horizontal="center" vertical="center" wrapText="1"/>
    </xf>
    <xf numFmtId="0" fontId="43" fillId="14" borderId="62" xfId="11" applyFont="1" applyFill="1" applyBorder="1" applyAlignment="1" applyProtection="1">
      <alignment horizontal="center" vertical="center" wrapText="1"/>
    </xf>
    <xf numFmtId="0" fontId="43" fillId="14" borderId="2" xfId="11" applyFont="1" applyFill="1" applyBorder="1" applyAlignment="1" applyProtection="1">
      <alignment horizontal="center" vertical="center" wrapText="1"/>
    </xf>
    <xf numFmtId="0" fontId="43" fillId="14" borderId="57" xfId="11" applyFont="1" applyFill="1" applyBorder="1" applyAlignment="1" applyProtection="1">
      <alignment horizontal="center" vertical="center" wrapText="1"/>
    </xf>
    <xf numFmtId="0" fontId="43" fillId="14" borderId="31" xfId="11" applyFont="1" applyFill="1" applyBorder="1" applyAlignment="1" applyProtection="1">
      <alignment horizontal="center" vertical="center" wrapText="1"/>
    </xf>
    <xf numFmtId="0" fontId="43" fillId="12" borderId="57" xfId="11" applyFont="1" applyFill="1" applyBorder="1" applyAlignment="1" applyProtection="1">
      <alignment horizontal="center" vertical="center" wrapText="1"/>
    </xf>
    <xf numFmtId="0" fontId="43" fillId="12" borderId="31" xfId="11" applyFont="1" applyFill="1" applyBorder="1" applyAlignment="1" applyProtection="1">
      <alignment horizontal="center" vertical="center" wrapText="1"/>
    </xf>
    <xf numFmtId="0" fontId="43" fillId="13" borderId="37" xfId="11" applyFont="1" applyFill="1" applyBorder="1" applyAlignment="1" applyProtection="1">
      <alignment horizontal="center" vertical="center" wrapText="1"/>
    </xf>
    <xf numFmtId="0" fontId="43" fillId="13" borderId="38" xfId="11" applyFont="1" applyFill="1" applyBorder="1" applyAlignment="1" applyProtection="1">
      <alignment horizontal="center" vertical="center" wrapText="1"/>
    </xf>
    <xf numFmtId="0" fontId="10" fillId="0" borderId="0" xfId="11" applyFont="1" applyFill="1" applyBorder="1" applyAlignment="1" applyProtection="1">
      <alignment horizontal="left" vertical="center"/>
    </xf>
    <xf numFmtId="0" fontId="10" fillId="0" borderId="28" xfId="11" applyFont="1" applyFill="1" applyBorder="1" applyAlignment="1" applyProtection="1">
      <alignment horizontal="left" vertical="center"/>
    </xf>
    <xf numFmtId="0" fontId="43" fillId="0" borderId="53" xfId="11" applyFont="1" applyFill="1" applyBorder="1" applyAlignment="1" applyProtection="1">
      <alignment horizontal="center" vertical="center" wrapText="1"/>
    </xf>
    <xf numFmtId="0" fontId="43" fillId="0" borderId="63" xfId="11" applyFont="1" applyFill="1" applyBorder="1" applyAlignment="1" applyProtection="1">
      <alignment horizontal="center" vertical="center" wrapText="1"/>
    </xf>
    <xf numFmtId="0" fontId="43" fillId="5" borderId="37" xfId="11" applyFont="1" applyFill="1" applyBorder="1" applyAlignment="1" applyProtection="1">
      <alignment horizontal="center" vertical="center" wrapText="1"/>
    </xf>
    <xf numFmtId="0" fontId="43" fillId="5" borderId="38" xfId="11" applyFont="1" applyFill="1" applyBorder="1" applyAlignment="1" applyProtection="1">
      <alignment horizontal="center" vertical="center" wrapText="1"/>
    </xf>
    <xf numFmtId="0" fontId="43" fillId="5" borderId="62" xfId="11" applyFont="1" applyFill="1" applyBorder="1" applyAlignment="1" applyProtection="1">
      <alignment horizontal="center" vertical="center" wrapText="1"/>
    </xf>
    <xf numFmtId="0" fontId="43" fillId="5" borderId="2" xfId="11" applyFont="1" applyFill="1" applyBorder="1" applyAlignment="1" applyProtection="1">
      <alignment horizontal="center" vertical="center" wrapText="1"/>
    </xf>
    <xf numFmtId="0" fontId="43" fillId="5" borderId="57" xfId="11" applyFont="1" applyFill="1" applyBorder="1" applyAlignment="1" applyProtection="1">
      <alignment horizontal="center" vertical="center" wrapText="1"/>
    </xf>
    <xf numFmtId="0" fontId="43" fillId="5" borderId="31" xfId="11" applyFont="1" applyFill="1" applyBorder="1" applyAlignment="1" applyProtection="1">
      <alignment horizontal="center" vertical="center" wrapText="1"/>
    </xf>
    <xf numFmtId="0" fontId="43" fillId="9" borderId="37" xfId="11" applyFont="1" applyFill="1" applyBorder="1" applyAlignment="1" applyProtection="1">
      <alignment horizontal="center" vertical="center" wrapText="1"/>
    </xf>
    <xf numFmtId="0" fontId="43" fillId="9" borderId="38" xfId="11" applyFont="1" applyFill="1" applyBorder="1" applyAlignment="1" applyProtection="1">
      <alignment horizontal="center" vertical="center" wrapText="1"/>
    </xf>
    <xf numFmtId="0" fontId="9" fillId="0" borderId="0" xfId="16" applyFont="1" applyFill="1" applyBorder="1" applyAlignment="1" applyProtection="1">
      <alignment horizontal="left" vertical="center"/>
    </xf>
    <xf numFmtId="0" fontId="28" fillId="0" borderId="0" xfId="16" applyFont="1" applyAlignment="1" applyProtection="1">
      <alignment horizontal="left" vertical="center"/>
    </xf>
    <xf numFmtId="6" fontId="18" fillId="0" borderId="0" xfId="16" applyNumberFormat="1" applyFont="1" applyFill="1" applyBorder="1" applyAlignment="1" applyProtection="1">
      <alignment horizontal="center" vertical="center"/>
    </xf>
    <xf numFmtId="6" fontId="18" fillId="0" borderId="28" xfId="16" applyNumberFormat="1" applyFont="1" applyFill="1" applyBorder="1" applyAlignment="1" applyProtection="1">
      <alignment horizontal="center" vertical="center"/>
    </xf>
    <xf numFmtId="0" fontId="43" fillId="9" borderId="62" xfId="11" applyFont="1" applyFill="1" applyBorder="1" applyAlignment="1" applyProtection="1">
      <alignment horizontal="center" vertical="center" wrapText="1"/>
    </xf>
    <xf numFmtId="0" fontId="43" fillId="9" borderId="2" xfId="11" applyFont="1" applyFill="1" applyBorder="1" applyAlignment="1" applyProtection="1">
      <alignment horizontal="center" vertical="center" wrapText="1"/>
    </xf>
    <xf numFmtId="0" fontId="43" fillId="9" borderId="57" xfId="11" applyFont="1" applyFill="1" applyBorder="1" applyAlignment="1" applyProtection="1">
      <alignment horizontal="center" vertical="center" wrapText="1"/>
    </xf>
    <xf numFmtId="0" fontId="43" fillId="9" borderId="31" xfId="11" applyFont="1" applyFill="1" applyBorder="1" applyAlignment="1" applyProtection="1">
      <alignment horizontal="center" vertical="center" wrapText="1"/>
    </xf>
    <xf numFmtId="0" fontId="43" fillId="11" borderId="37" xfId="11" applyFont="1" applyFill="1" applyBorder="1" applyAlignment="1" applyProtection="1">
      <alignment horizontal="center" vertical="center" wrapText="1"/>
    </xf>
    <xf numFmtId="0" fontId="43" fillId="11" borderId="38" xfId="11" applyFont="1" applyFill="1" applyBorder="1" applyAlignment="1" applyProtection="1">
      <alignment horizontal="center" vertical="center" wrapText="1"/>
    </xf>
    <xf numFmtId="0" fontId="43" fillId="11" borderId="62" xfId="11" applyFont="1" applyFill="1" applyBorder="1" applyAlignment="1" applyProtection="1">
      <alignment horizontal="center" vertical="center" wrapText="1"/>
    </xf>
    <xf numFmtId="0" fontId="43" fillId="11" borderId="2" xfId="11" applyFont="1" applyFill="1" applyBorder="1" applyAlignment="1" applyProtection="1">
      <alignment horizontal="center" vertical="center" wrapText="1"/>
    </xf>
    <xf numFmtId="0" fontId="9" fillId="0" borderId="0" xfId="16" applyFont="1" applyAlignment="1" applyProtection="1">
      <alignment horizontal="left" vertical="center"/>
    </xf>
    <xf numFmtId="167" fontId="9" fillId="0" borderId="0" xfId="16" applyNumberFormat="1" applyFont="1" applyBorder="1" applyAlignment="1" applyProtection="1">
      <alignment horizontal="left" vertical="center"/>
    </xf>
    <xf numFmtId="6" fontId="27" fillId="0" borderId="0" xfId="16" applyNumberFormat="1" applyFont="1" applyBorder="1" applyAlignment="1" applyProtection="1">
      <alignment horizontal="center" vertical="center"/>
    </xf>
    <xf numFmtId="6" fontId="27" fillId="0" borderId="28" xfId="16" applyNumberFormat="1" applyFont="1" applyBorder="1" applyAlignment="1" applyProtection="1">
      <alignment horizontal="center" vertical="center"/>
    </xf>
    <xf numFmtId="0" fontId="9" fillId="0" borderId="0" xfId="16" applyFont="1" applyFill="1" applyAlignment="1" applyProtection="1">
      <alignment horizontal="left" vertical="center"/>
    </xf>
    <xf numFmtId="0" fontId="66" fillId="0" borderId="29" xfId="43" applyFill="1" applyBorder="1" applyAlignment="1">
      <alignment horizontal="left" vertical="center" wrapText="1" shrinkToFit="1"/>
    </xf>
    <xf numFmtId="0" fontId="66" fillId="0" borderId="8" xfId="43" applyFill="1" applyBorder="1" applyAlignment="1">
      <alignment horizontal="left" vertical="center" wrapText="1" shrinkToFit="1"/>
    </xf>
    <xf numFmtId="0" fontId="66" fillId="0" borderId="61" xfId="43" applyFill="1" applyBorder="1" applyAlignment="1">
      <alignment horizontal="left" vertical="center" wrapText="1" shrinkToFit="1"/>
    </xf>
    <xf numFmtId="0" fontId="66" fillId="16" borderId="69" xfId="44" applyBorder="1" applyAlignment="1">
      <alignment horizontal="left" vertical="center" wrapText="1" shrinkToFit="1"/>
      <protection locked="0"/>
    </xf>
    <xf numFmtId="0" fontId="66" fillId="16" borderId="8" xfId="44" applyBorder="1" applyAlignment="1">
      <alignment horizontal="left" vertical="center" wrapText="1" shrinkToFit="1"/>
      <protection locked="0"/>
    </xf>
    <xf numFmtId="0" fontId="66" fillId="16" borderId="61" xfId="44" applyBorder="1" applyAlignment="1">
      <alignment horizontal="left" vertical="center" wrapText="1" shrinkToFit="1"/>
      <protection locked="0"/>
    </xf>
    <xf numFmtId="0" fontId="66" fillId="0" borderId="69" xfId="43" applyFill="1" applyBorder="1" applyAlignment="1">
      <alignment horizontal="right" vertical="center" wrapText="1" shrinkToFit="1"/>
    </xf>
    <xf numFmtId="0" fontId="66" fillId="0" borderId="61" xfId="43" applyFill="1" applyBorder="1" applyAlignment="1">
      <alignment horizontal="right" vertical="center" wrapText="1" shrinkToFit="1"/>
    </xf>
    <xf numFmtId="0" fontId="83" fillId="16" borderId="69" xfId="45" applyFont="1" applyFill="1" applyBorder="1" applyAlignment="1" applyProtection="1">
      <alignment horizontal="left" vertical="center" wrapText="1" shrinkToFit="1"/>
      <protection locked="0"/>
    </xf>
    <xf numFmtId="0" fontId="83" fillId="16" borderId="8" xfId="45" applyFont="1" applyFill="1" applyBorder="1" applyAlignment="1" applyProtection="1">
      <alignment horizontal="left" vertical="center" wrapText="1" shrinkToFit="1"/>
      <protection locked="0"/>
    </xf>
    <xf numFmtId="0" fontId="83" fillId="16" borderId="61" xfId="45" applyFont="1" applyFill="1" applyBorder="1" applyAlignment="1" applyProtection="1">
      <alignment horizontal="left" vertical="center" wrapText="1" shrinkToFit="1"/>
      <protection locked="0"/>
    </xf>
    <xf numFmtId="0" fontId="66" fillId="0" borderId="8" xfId="43" applyFill="1" applyBorder="1" applyAlignment="1">
      <alignment horizontal="right" vertical="center" wrapText="1" shrinkToFit="1"/>
    </xf>
    <xf numFmtId="0" fontId="66" fillId="16" borderId="69" xfId="43" applyFill="1" applyBorder="1" applyAlignment="1" applyProtection="1">
      <alignment horizontal="center" vertical="center" wrapText="1" shrinkToFit="1"/>
      <protection locked="0"/>
    </xf>
    <xf numFmtId="0" fontId="66" fillId="16" borderId="8" xfId="43" applyFill="1" applyBorder="1" applyAlignment="1" applyProtection="1">
      <alignment horizontal="center" vertical="center" wrapText="1" shrinkToFit="1"/>
      <protection locked="0"/>
    </xf>
    <xf numFmtId="0" fontId="66" fillId="16" borderId="30" xfId="43" applyFill="1" applyBorder="1" applyAlignment="1" applyProtection="1">
      <alignment horizontal="center" vertical="center" wrapText="1" shrinkToFit="1"/>
      <protection locked="0"/>
    </xf>
    <xf numFmtId="0" fontId="80" fillId="3" borderId="19" xfId="41" applyFont="1" applyFill="1" applyBorder="1" applyAlignment="1">
      <alignment horizontal="center" vertical="center" wrapText="1"/>
    </xf>
    <xf numFmtId="0" fontId="80" fillId="3" borderId="20" xfId="41" applyFont="1" applyFill="1" applyBorder="1" applyAlignment="1">
      <alignment horizontal="center" vertical="center" wrapText="1"/>
    </xf>
    <xf numFmtId="0" fontId="11" fillId="3" borderId="20" xfId="41" applyFont="1" applyFill="1" applyBorder="1" applyAlignment="1">
      <alignment horizontal="center" vertical="center" wrapText="1"/>
    </xf>
    <xf numFmtId="0" fontId="11" fillId="3" borderId="21" xfId="41" applyFont="1" applyFill="1" applyBorder="1" applyAlignment="1">
      <alignment horizontal="center" vertical="center" wrapText="1"/>
    </xf>
    <xf numFmtId="0" fontId="78" fillId="0" borderId="29" xfId="41" applyFont="1" applyBorder="1" applyAlignment="1">
      <alignment horizontal="center" vertical="center" wrapText="1"/>
    </xf>
    <xf numFmtId="0" fontId="78" fillId="0" borderId="8" xfId="41" applyFont="1" applyBorder="1" applyAlignment="1">
      <alignment horizontal="center" vertical="center" wrapText="1"/>
    </xf>
    <xf numFmtId="0" fontId="78" fillId="0" borderId="30" xfId="41" applyFont="1" applyBorder="1" applyAlignment="1">
      <alignment horizontal="center" vertical="center" wrapText="1"/>
    </xf>
    <xf numFmtId="0" fontId="66" fillId="6" borderId="69" xfId="44" applyFill="1" applyBorder="1" applyAlignment="1" applyProtection="1">
      <alignment horizontal="right" vertical="center" wrapText="1" shrinkToFit="1"/>
    </xf>
    <xf numFmtId="0" fontId="66" fillId="6" borderId="8" xfId="44" applyFill="1" applyBorder="1" applyAlignment="1" applyProtection="1">
      <alignment horizontal="right" vertical="center" wrapText="1" shrinkToFit="1"/>
    </xf>
    <xf numFmtId="0" fontId="66" fillId="6" borderId="61" xfId="44" applyFill="1" applyBorder="1" applyAlignment="1" applyProtection="1">
      <alignment horizontal="right" vertical="center" wrapText="1" shrinkToFit="1"/>
    </xf>
    <xf numFmtId="168" fontId="66" fillId="16" borderId="69" xfId="41" applyNumberFormat="1" applyFont="1" applyFill="1" applyBorder="1" applyAlignment="1" applyProtection="1">
      <alignment horizontal="center" vertical="center" wrapText="1" shrinkToFit="1"/>
      <protection locked="0"/>
    </xf>
    <xf numFmtId="168" fontId="66" fillId="16" borderId="8" xfId="41" applyNumberFormat="1" applyFont="1" applyFill="1" applyBorder="1" applyAlignment="1" applyProtection="1">
      <alignment horizontal="center" vertical="center" wrapText="1" shrinkToFit="1"/>
      <protection locked="0"/>
    </xf>
    <xf numFmtId="168" fontId="66" fillId="16" borderId="61" xfId="41" applyNumberFormat="1" applyFont="1" applyFill="1" applyBorder="1" applyAlignment="1" applyProtection="1">
      <alignment horizontal="center" vertical="center" wrapText="1" shrinkToFit="1"/>
      <protection locked="0"/>
    </xf>
    <xf numFmtId="0" fontId="66" fillId="0" borderId="69" xfId="44" applyFill="1" applyBorder="1" applyAlignment="1" applyProtection="1">
      <alignment horizontal="right" vertical="center" wrapText="1" shrinkToFit="1"/>
    </xf>
    <xf numFmtId="0" fontId="66" fillId="0" borderId="8" xfId="44" applyFill="1" applyBorder="1" applyAlignment="1" applyProtection="1">
      <alignment horizontal="right" vertical="center" wrapText="1" shrinkToFit="1"/>
    </xf>
    <xf numFmtId="0" fontId="66" fillId="0" borderId="61" xfId="44" applyFill="1" applyBorder="1" applyAlignment="1" applyProtection="1">
      <alignment horizontal="right" vertical="center" wrapText="1" shrinkToFit="1"/>
    </xf>
    <xf numFmtId="168" fontId="66" fillId="16" borderId="30" xfId="41" applyNumberFormat="1" applyFont="1" applyFill="1" applyBorder="1" applyAlignment="1" applyProtection="1">
      <alignment horizontal="center" vertical="center" wrapText="1" shrinkToFit="1"/>
      <protection locked="0"/>
    </xf>
    <xf numFmtId="0" fontId="66" fillId="16" borderId="32" xfId="43" applyFill="1" applyBorder="1" applyAlignment="1" applyProtection="1">
      <alignment horizontal="left" vertical="top" wrapText="1" shrinkToFit="1"/>
      <protection locked="0"/>
    </xf>
    <xf numFmtId="0" fontId="66" fillId="16" borderId="24" xfId="43" applyFill="1" applyBorder="1" applyAlignment="1" applyProtection="1">
      <alignment horizontal="left" vertical="top" wrapText="1" shrinkToFit="1"/>
      <protection locked="0"/>
    </xf>
    <xf numFmtId="0" fontId="66" fillId="16" borderId="35" xfId="43" applyFill="1" applyBorder="1" applyAlignment="1" applyProtection="1">
      <alignment horizontal="left" vertical="top" wrapText="1" shrinkToFit="1"/>
      <protection locked="0"/>
    </xf>
    <xf numFmtId="14" fontId="14" fillId="22" borderId="19" xfId="41" applyNumberFormat="1" applyFont="1" applyFill="1" applyBorder="1" applyAlignment="1">
      <alignment horizontal="center" vertical="center" wrapText="1" shrinkToFit="1"/>
    </xf>
    <xf numFmtId="14" fontId="14" fillId="22" borderId="20" xfId="41" applyNumberFormat="1" applyFont="1" applyFill="1" applyBorder="1" applyAlignment="1">
      <alignment horizontal="center" vertical="center" wrapText="1" shrinkToFit="1"/>
    </xf>
    <xf numFmtId="14" fontId="14" fillId="22" borderId="73" xfId="41" applyNumberFormat="1" applyFont="1" applyFill="1" applyBorder="1" applyAlignment="1">
      <alignment horizontal="center" vertical="center" wrapText="1" shrinkToFit="1"/>
    </xf>
    <xf numFmtId="14" fontId="14" fillId="22" borderId="67" xfId="41" applyNumberFormat="1" applyFont="1" applyFill="1" applyBorder="1" applyAlignment="1">
      <alignment horizontal="center" vertical="center" wrapText="1" shrinkToFit="1"/>
    </xf>
    <xf numFmtId="14" fontId="14" fillId="22" borderId="21" xfId="41" applyNumberFormat="1" applyFont="1" applyFill="1" applyBorder="1" applyAlignment="1">
      <alignment horizontal="center" vertical="center" wrapText="1" shrinkToFit="1"/>
    </xf>
    <xf numFmtId="4" fontId="67" fillId="16" borderId="69" xfId="41" applyNumberFormat="1" applyFont="1" applyFill="1" applyBorder="1" applyAlignment="1" applyProtection="1">
      <alignment horizontal="center" vertical="center" wrapText="1"/>
      <protection locked="0"/>
    </xf>
    <xf numFmtId="4" fontId="67" fillId="16" borderId="8" xfId="41" applyNumberFormat="1" applyFont="1" applyFill="1" applyBorder="1" applyAlignment="1" applyProtection="1">
      <alignment horizontal="center" vertical="center" wrapText="1"/>
      <protection locked="0"/>
    </xf>
    <xf numFmtId="4" fontId="67" fillId="16" borderId="61" xfId="41" applyNumberFormat="1" applyFont="1" applyFill="1" applyBorder="1" applyAlignment="1" applyProtection="1">
      <alignment horizontal="center" vertical="center" wrapText="1"/>
      <protection locked="0"/>
    </xf>
    <xf numFmtId="4" fontId="67" fillId="6" borderId="69" xfId="41" applyNumberFormat="1" applyFont="1" applyFill="1" applyBorder="1" applyAlignment="1">
      <alignment horizontal="center" vertical="center"/>
    </xf>
    <xf numFmtId="4" fontId="67" fillId="6" borderId="8" xfId="41" applyNumberFormat="1" applyFont="1" applyFill="1" applyBorder="1" applyAlignment="1">
      <alignment horizontal="center" vertical="center"/>
    </xf>
    <xf numFmtId="4" fontId="67" fillId="6" borderId="61" xfId="41" applyNumberFormat="1" applyFont="1" applyFill="1" applyBorder="1" applyAlignment="1">
      <alignment horizontal="center" vertical="center"/>
    </xf>
    <xf numFmtId="168" fontId="67" fillId="6" borderId="69" xfId="41" applyNumberFormat="1" applyFont="1" applyFill="1" applyBorder="1" applyAlignment="1">
      <alignment horizontal="center" vertical="center"/>
    </xf>
    <xf numFmtId="168" fontId="67" fillId="6" borderId="8" xfId="41" applyNumberFormat="1" applyFont="1" applyFill="1" applyBorder="1" applyAlignment="1">
      <alignment horizontal="center" vertical="center"/>
    </xf>
    <xf numFmtId="168" fontId="67" fillId="6" borderId="30" xfId="41" applyNumberFormat="1" applyFont="1" applyFill="1" applyBorder="1" applyAlignment="1">
      <alignment horizontal="center" vertical="center"/>
    </xf>
    <xf numFmtId="0" fontId="66" fillId="0" borderId="29" xfId="41" applyFont="1" applyBorder="1" applyAlignment="1">
      <alignment horizontal="center" vertical="center"/>
    </xf>
    <xf numFmtId="0" fontId="66" fillId="0" borderId="8" xfId="41" applyFont="1" applyBorder="1" applyAlignment="1">
      <alignment horizontal="center" vertical="center"/>
    </xf>
    <xf numFmtId="0" fontId="66" fillId="16" borderId="69" xfId="41" applyFont="1" applyFill="1" applyBorder="1" applyAlignment="1" applyProtection="1">
      <alignment horizontal="center" vertical="center"/>
      <protection locked="0"/>
    </xf>
    <xf numFmtId="0" fontId="66" fillId="16" borderId="8" xfId="41" applyFont="1" applyFill="1" applyBorder="1" applyAlignment="1" applyProtection="1">
      <alignment horizontal="center" vertical="center"/>
      <protection locked="0"/>
    </xf>
    <xf numFmtId="0" fontId="66" fillId="16" borderId="69" xfId="41" applyFont="1" applyFill="1" applyBorder="1" applyAlignment="1" applyProtection="1">
      <alignment horizontal="center" vertical="center" wrapText="1"/>
      <protection locked="0"/>
    </xf>
    <xf numFmtId="0" fontId="66" fillId="16" borderId="8" xfId="41" applyFont="1" applyFill="1" applyBorder="1" applyAlignment="1" applyProtection="1">
      <alignment horizontal="center" vertical="center" wrapText="1"/>
      <protection locked="0"/>
    </xf>
    <xf numFmtId="0" fontId="66" fillId="16" borderId="61" xfId="41" applyFont="1" applyFill="1" applyBorder="1" applyAlignment="1" applyProtection="1">
      <alignment horizontal="center" vertical="center" wrapText="1"/>
      <protection locked="0"/>
    </xf>
    <xf numFmtId="0" fontId="66" fillId="16" borderId="69" xfId="41" applyFont="1" applyFill="1" applyBorder="1" applyAlignment="1" applyProtection="1">
      <alignment horizontal="left" vertical="top" wrapText="1"/>
      <protection locked="0"/>
    </xf>
    <xf numFmtId="0" fontId="66" fillId="16" borderId="8" xfId="41" applyFont="1" applyFill="1" applyBorder="1" applyAlignment="1" applyProtection="1">
      <alignment horizontal="left" vertical="top" wrapText="1"/>
      <protection locked="0"/>
    </xf>
    <xf numFmtId="0" fontId="66" fillId="16" borderId="61" xfId="41" applyFont="1" applyFill="1" applyBorder="1" applyAlignment="1" applyProtection="1">
      <alignment horizontal="left" vertical="top" wrapText="1"/>
      <protection locked="0"/>
    </xf>
    <xf numFmtId="1" fontId="66" fillId="0" borderId="29" xfId="41" applyNumberFormat="1" applyFont="1" applyBorder="1" applyAlignment="1">
      <alignment horizontal="center" vertical="center"/>
    </xf>
    <xf numFmtId="1" fontId="66" fillId="0" borderId="8" xfId="41" applyNumberFormat="1" applyFont="1" applyBorder="1" applyAlignment="1">
      <alignment horizontal="center" vertical="center"/>
    </xf>
    <xf numFmtId="4" fontId="67" fillId="16" borderId="34" xfId="41" applyNumberFormat="1" applyFont="1" applyFill="1" applyBorder="1" applyAlignment="1" applyProtection="1">
      <alignment horizontal="center" vertical="center" wrapText="1"/>
      <protection locked="0"/>
    </xf>
    <xf numFmtId="4" fontId="67" fillId="16" borderId="24" xfId="41" applyNumberFormat="1" applyFont="1" applyFill="1" applyBorder="1" applyAlignment="1" applyProtection="1">
      <alignment horizontal="center" vertical="center" wrapText="1"/>
      <protection locked="0"/>
    </xf>
    <xf numFmtId="4" fontId="67" fillId="16" borderId="33" xfId="41" applyNumberFormat="1" applyFont="1" applyFill="1" applyBorder="1" applyAlignment="1" applyProtection="1">
      <alignment horizontal="center" vertical="center" wrapText="1"/>
      <protection locked="0"/>
    </xf>
    <xf numFmtId="4" fontId="67" fillId="6" borderId="34" xfId="41" applyNumberFormat="1" applyFont="1" applyFill="1" applyBorder="1" applyAlignment="1">
      <alignment horizontal="center" vertical="center"/>
    </xf>
    <xf numFmtId="4" fontId="67" fillId="6" borderId="24" xfId="41" applyNumberFormat="1" applyFont="1" applyFill="1" applyBorder="1" applyAlignment="1">
      <alignment horizontal="center" vertical="center"/>
    </xf>
    <xf numFmtId="4" fontId="67" fillId="6" borderId="33" xfId="41" applyNumberFormat="1" applyFont="1" applyFill="1" applyBorder="1" applyAlignment="1">
      <alignment horizontal="center" vertical="center"/>
    </xf>
    <xf numFmtId="168" fontId="67" fillId="6" borderId="34" xfId="41" applyNumberFormat="1" applyFont="1" applyFill="1" applyBorder="1" applyAlignment="1">
      <alignment horizontal="center" vertical="center"/>
    </xf>
    <xf numFmtId="168" fontId="67" fillId="6" borderId="24" xfId="41" applyNumberFormat="1" applyFont="1" applyFill="1" applyBorder="1" applyAlignment="1">
      <alignment horizontal="center" vertical="center"/>
    </xf>
    <xf numFmtId="168" fontId="67" fillId="6" borderId="35" xfId="41" applyNumberFormat="1" applyFont="1" applyFill="1" applyBorder="1" applyAlignment="1">
      <alignment horizontal="center" vertical="center"/>
    </xf>
    <xf numFmtId="1" fontId="66" fillId="0" borderId="32" xfId="41" applyNumberFormat="1" applyFont="1" applyBorder="1" applyAlignment="1">
      <alignment horizontal="center" vertical="center"/>
    </xf>
    <xf numFmtId="1" fontId="66" fillId="0" borderId="24" xfId="41" applyNumberFormat="1" applyFont="1" applyBorder="1" applyAlignment="1">
      <alignment horizontal="center" vertical="center"/>
    </xf>
    <xf numFmtId="0" fontId="66" fillId="16" borderId="34" xfId="41" applyFont="1" applyFill="1" applyBorder="1" applyAlignment="1" applyProtection="1">
      <alignment horizontal="center" vertical="center"/>
      <protection locked="0"/>
    </xf>
    <xf numFmtId="0" fontId="66" fillId="16" borderId="24" xfId="41" applyFont="1" applyFill="1" applyBorder="1" applyAlignment="1" applyProtection="1">
      <alignment horizontal="center" vertical="center"/>
      <protection locked="0"/>
    </xf>
    <xf numFmtId="0" fontId="66" fillId="16" borderId="34" xfId="41" applyFont="1" applyFill="1" applyBorder="1" applyAlignment="1" applyProtection="1">
      <alignment horizontal="center" vertical="center" wrapText="1"/>
      <protection locked="0"/>
    </xf>
    <xf numFmtId="0" fontId="66" fillId="16" borderId="24" xfId="41" applyFont="1" applyFill="1" applyBorder="1" applyAlignment="1" applyProtection="1">
      <alignment horizontal="center" vertical="center" wrapText="1"/>
      <protection locked="0"/>
    </xf>
    <xf numFmtId="0" fontId="66" fillId="16" borderId="33" xfId="41" applyFont="1" applyFill="1" applyBorder="1" applyAlignment="1" applyProtection="1">
      <alignment horizontal="center" vertical="center" wrapText="1"/>
      <protection locked="0"/>
    </xf>
    <xf numFmtId="0" fontId="66" fillId="16" borderId="34" xfId="41" applyFont="1" applyFill="1" applyBorder="1" applyAlignment="1" applyProtection="1">
      <alignment horizontal="left" vertical="top" wrapText="1"/>
      <protection locked="0"/>
    </xf>
    <xf numFmtId="0" fontId="66" fillId="16" borderId="24" xfId="41" applyFont="1" applyFill="1" applyBorder="1" applyAlignment="1" applyProtection="1">
      <alignment horizontal="left" vertical="top" wrapText="1"/>
      <protection locked="0"/>
    </xf>
    <xf numFmtId="0" fontId="66" fillId="16" borderId="33" xfId="41" applyFont="1" applyFill="1" applyBorder="1" applyAlignment="1" applyProtection="1">
      <alignment horizontal="left" vertical="top" wrapText="1"/>
      <protection locked="0"/>
    </xf>
  </cellXfs>
  <cellStyles count="60">
    <cellStyle name="01 TEXT 2" xfId="44" xr:uid="{00000000-0005-0000-0000-000000000000}"/>
    <cellStyle name="02 Prompt 2 3" xfId="43" xr:uid="{00000000-0005-0000-0000-000001000000}"/>
    <cellStyle name="Comma 2" xfId="13" xr:uid="{00000000-0005-0000-0000-000002000000}"/>
    <cellStyle name="Comma 8" xfId="39" xr:uid="{00000000-0005-0000-0000-000003000000}"/>
    <cellStyle name="Comma 8 2" xfId="57" xr:uid="{6A75D013-8A9F-4A3E-9AE2-73F77972974C}"/>
    <cellStyle name="Currency 2" xfId="8" xr:uid="{00000000-0005-0000-0000-000004000000}"/>
    <cellStyle name="Currency 2 2 2" xfId="14" xr:uid="{00000000-0005-0000-0000-000005000000}"/>
    <cellStyle name="Currency 2 3" xfId="33" xr:uid="{00000000-0005-0000-0000-000006000000}"/>
    <cellStyle name="Hyperlink" xfId="40" builtinId="8"/>
    <cellStyle name="Hyperlink 2" xfId="37" xr:uid="{00000000-0005-0000-0000-000008000000}"/>
    <cellStyle name="Hyperlink 4" xfId="45" xr:uid="{00000000-0005-0000-0000-000009000000}"/>
    <cellStyle name="Label" xfId="1" xr:uid="{00000000-0005-0000-0000-00000A000000}"/>
    <cellStyle name="Label No Shade" xfId="2" xr:uid="{00000000-0005-0000-0000-00000B000000}"/>
    <cellStyle name="Label Shaded" xfId="3" xr:uid="{00000000-0005-0000-0000-00000C000000}"/>
    <cellStyle name="Normal" xfId="0" builtinId="0"/>
    <cellStyle name="Normal 10" xfId="11" xr:uid="{00000000-0005-0000-0000-00000E000000}"/>
    <cellStyle name="Normal 10 2" xfId="24" xr:uid="{00000000-0005-0000-0000-00000F000000}"/>
    <cellStyle name="Normal 10 4" xfId="15" xr:uid="{00000000-0005-0000-0000-000010000000}"/>
    <cellStyle name="Normal 15" xfId="9" xr:uid="{00000000-0005-0000-0000-000011000000}"/>
    <cellStyle name="Normal 15 3" xfId="28" xr:uid="{00000000-0005-0000-0000-000012000000}"/>
    <cellStyle name="Normal 18" xfId="17" xr:uid="{00000000-0005-0000-0000-000013000000}"/>
    <cellStyle name="Normal 19" xfId="16" xr:uid="{00000000-0005-0000-0000-000014000000}"/>
    <cellStyle name="Normal 2" xfId="6" xr:uid="{00000000-0005-0000-0000-000015000000}"/>
    <cellStyle name="Normal 2 2" xfId="20" xr:uid="{00000000-0005-0000-0000-000016000000}"/>
    <cellStyle name="Normal 2 2 2" xfId="25" xr:uid="{00000000-0005-0000-0000-000017000000}"/>
    <cellStyle name="Normal 2 2 2 2" xfId="50" xr:uid="{769A7163-9176-45E2-86CA-41E67ED73664}"/>
    <cellStyle name="Normal 2 2 3" xfId="34" xr:uid="{00000000-0005-0000-0000-000018000000}"/>
    <cellStyle name="Normal 2 2 3 2" xfId="53" xr:uid="{B401B380-6D8B-4074-911C-19066330677F}"/>
    <cellStyle name="Normal 2 2 4" xfId="31" xr:uid="{00000000-0005-0000-0000-000019000000}"/>
    <cellStyle name="Normal 2 3" xfId="22" xr:uid="{00000000-0005-0000-0000-00001A000000}"/>
    <cellStyle name="Normal 2 3 2" xfId="48" xr:uid="{DE897A6F-ADE6-4BF9-AEAB-E3A550887453}"/>
    <cellStyle name="Normal 2 4" xfId="46" xr:uid="{EC63CFCC-AC5F-42EC-B723-3F0F7BAF6382}"/>
    <cellStyle name="Normal 2 5" xfId="32" xr:uid="{00000000-0005-0000-0000-00001B000000}"/>
    <cellStyle name="Normal 20" xfId="29" xr:uid="{00000000-0005-0000-0000-00001C000000}"/>
    <cellStyle name="Normal 21" xfId="38" xr:uid="{00000000-0005-0000-0000-00001D000000}"/>
    <cellStyle name="Normal 21 2" xfId="56" xr:uid="{7EEFA22B-F00C-4292-9F8D-675AAA5A6C97}"/>
    <cellStyle name="Normal 3" xfId="7" xr:uid="{00000000-0005-0000-0000-00001E000000}"/>
    <cellStyle name="Normal 3 2" xfId="27" xr:uid="{00000000-0005-0000-0000-00001F000000}"/>
    <cellStyle name="Normal 3 2 2" xfId="52" xr:uid="{A577389A-8857-4785-8BFD-268196EA90DB}"/>
    <cellStyle name="Normal 3 5" xfId="36" xr:uid="{00000000-0005-0000-0000-000020000000}"/>
    <cellStyle name="Normal 3 5 2" xfId="55" xr:uid="{BF500D27-93D2-419E-B0DB-0AA7379C6533}"/>
    <cellStyle name="Normal 4" xfId="10" xr:uid="{00000000-0005-0000-0000-000021000000}"/>
    <cellStyle name="Normal 4 2" xfId="19" xr:uid="{00000000-0005-0000-0000-000022000000}"/>
    <cellStyle name="Normal 4 2 2" xfId="26" xr:uid="{00000000-0005-0000-0000-000023000000}"/>
    <cellStyle name="Normal 4 2 2 2" xfId="51" xr:uid="{256AB2D0-60EE-4048-BA69-A7DF17D1F51B}"/>
    <cellStyle name="Normal 4 2 3" xfId="35" xr:uid="{00000000-0005-0000-0000-000024000000}"/>
    <cellStyle name="Normal 4 2 3 2" xfId="54" xr:uid="{50432650-8291-42B1-8D8C-727F2259BF19}"/>
    <cellStyle name="Normal 4 3" xfId="23" xr:uid="{00000000-0005-0000-0000-000025000000}"/>
    <cellStyle name="Normal 4 3 2" xfId="49" xr:uid="{718426F4-7B99-4542-A2C7-8AB512C279F2}"/>
    <cellStyle name="Normal 4 4" xfId="47" xr:uid="{D54A56A5-2BC6-4FD5-8B60-70ABFD57EAF8}"/>
    <cellStyle name="Normal 4 5" xfId="30" xr:uid="{00000000-0005-0000-0000-000026000000}"/>
    <cellStyle name="Normal 5" xfId="18" xr:uid="{00000000-0005-0000-0000-000027000000}"/>
    <cellStyle name="Normal 6" xfId="41" xr:uid="{00000000-0005-0000-0000-000028000000}"/>
    <cellStyle name="Normal 6 2" xfId="58" xr:uid="{B86CEA96-2FE4-4EDF-AB4B-AB43DB78D81E}"/>
    <cellStyle name="Normal 8" xfId="42" xr:uid="{00000000-0005-0000-0000-000029000000}"/>
    <cellStyle name="Normal 8 2" xfId="59" xr:uid="{9277613E-2FB4-411E-B089-A3E1571C46C5}"/>
    <cellStyle name="Normal_Draft Rent &amp; Unit Mix Sheet" xfId="21" xr:uid="{00000000-0005-0000-0000-00002A000000}"/>
    <cellStyle name="Normal_Lachen Tara draft serna project report" xfId="4" xr:uid="{00000000-0005-0000-0000-00002B000000}"/>
    <cellStyle name="Percent 2" xfId="12" xr:uid="{00000000-0005-0000-0000-00002C000000}"/>
    <cellStyle name="Text Entry" xfId="5" xr:uid="{00000000-0005-0000-0000-00002D000000}"/>
  </cellStyles>
  <dxfs count="34">
    <dxf>
      <fill>
        <patternFill>
          <bgColor rgb="FF92D050"/>
        </patternFill>
      </fill>
    </dxf>
    <dxf>
      <fill>
        <patternFill>
          <bgColor rgb="FF00B0F0"/>
        </patternFill>
      </fill>
    </dxf>
    <dxf>
      <font>
        <color theme="0"/>
      </font>
      <fill>
        <patternFill>
          <bgColor rgb="FF002060"/>
        </patternFill>
      </fill>
    </dxf>
    <dxf>
      <fill>
        <patternFill>
          <bgColor rgb="FFFFFF00"/>
        </patternFill>
      </fill>
    </dxf>
    <dxf>
      <fill>
        <patternFill>
          <bgColor rgb="FFFFC000"/>
        </patternFill>
      </fill>
    </dxf>
    <dxf>
      <fill>
        <patternFill>
          <bgColor rgb="FFFF0000"/>
        </patternFill>
      </fill>
    </dxf>
    <dxf>
      <font>
        <color theme="0"/>
      </font>
    </dxf>
    <dxf>
      <fill>
        <gradientFill degree="90">
          <stop position="0">
            <color theme="0"/>
          </stop>
          <stop position="1">
            <color theme="4"/>
          </stop>
        </gradientFill>
      </fill>
    </dxf>
    <dxf>
      <fill>
        <gradientFill degree="90">
          <stop position="0">
            <color theme="0"/>
          </stop>
          <stop position="1">
            <color rgb="FFFF7171"/>
          </stop>
        </gradientFill>
      </fill>
    </dxf>
    <dxf>
      <fill>
        <gradientFill degree="90">
          <stop position="0">
            <color theme="0"/>
          </stop>
          <stop position="1">
            <color rgb="FFFF7171"/>
          </stop>
        </gradientFill>
      </fill>
    </dxf>
    <dxf>
      <fill>
        <patternFill>
          <bgColor rgb="FFB7DEE8"/>
        </patternFill>
      </fill>
    </dxf>
    <dxf>
      <fill>
        <patternFill>
          <bgColor rgb="FFB7DEE8"/>
        </patternFill>
      </fill>
    </dxf>
    <dxf>
      <font>
        <color theme="0"/>
      </font>
      <fill>
        <patternFill>
          <bgColor theme="0"/>
        </patternFill>
      </fill>
      <border>
        <bottom/>
      </border>
    </dxf>
    <dxf>
      <font>
        <color theme="0"/>
      </font>
    </dxf>
    <dxf>
      <font>
        <color theme="0"/>
      </font>
      <fill>
        <patternFill>
          <bgColor theme="0"/>
        </patternFill>
      </fill>
      <border>
        <bottom/>
      </border>
    </dxf>
    <dxf>
      <font>
        <color theme="0"/>
      </font>
    </dxf>
    <dxf>
      <font>
        <color theme="0"/>
      </font>
      <fill>
        <patternFill>
          <bgColor theme="0"/>
        </patternFill>
      </fill>
      <border>
        <left/>
        <right/>
        <top/>
        <bottom/>
      </border>
    </dxf>
    <dxf>
      <font>
        <color theme="0"/>
      </font>
      <border>
        <left/>
        <right/>
        <top/>
        <bottom/>
      </border>
    </dxf>
    <dxf>
      <font>
        <b/>
        <i/>
      </font>
    </dxf>
    <dxf>
      <font>
        <b/>
        <i/>
      </font>
    </dxf>
    <dxf>
      <fill>
        <gradientFill degree="90">
          <stop position="0">
            <color theme="0"/>
          </stop>
          <stop position="1">
            <color rgb="FFFF8585"/>
          </stop>
        </gradientFill>
      </fill>
    </dxf>
    <dxf>
      <font>
        <condense val="0"/>
        <extend val="0"/>
        <color indexed="9"/>
      </font>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CC"/>
      <color rgb="FFFFFF99"/>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149225</xdr:colOff>
      <xdr:row>9</xdr:row>
      <xdr:rowOff>115166</xdr:rowOff>
    </xdr:from>
    <xdr:to>
      <xdr:col>15</xdr:col>
      <xdr:colOff>66675</xdr:colOff>
      <xdr:row>22</xdr:row>
      <xdr:rowOff>104775</xdr:rowOff>
    </xdr:to>
    <xdr:pic>
      <xdr:nvPicPr>
        <xdr:cNvPr id="2" name="Picture 1">
          <a:extLst>
            <a:ext uri="{FF2B5EF4-FFF2-40B4-BE49-F238E27FC236}">
              <a16:creationId xmlns:a16="http://schemas.microsoft.com/office/drawing/2014/main" id="{C9895855-8763-40C3-869C-DDD57A0F5F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111375" y="1915391"/>
          <a:ext cx="2127250" cy="197080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323850</xdr:colOff>
      <xdr:row>8</xdr:row>
      <xdr:rowOff>0</xdr:rowOff>
    </xdr:from>
    <xdr:to>
      <xdr:col>8</xdr:col>
      <xdr:colOff>714375</xdr:colOff>
      <xdr:row>14</xdr:row>
      <xdr:rowOff>9525</xdr:rowOff>
    </xdr:to>
    <xdr:sp macro="" textlink="">
      <xdr:nvSpPr>
        <xdr:cNvPr id="103474" name="Check Box 50" hidden="1">
          <a:extLst>
            <a:ext uri="{63B3BB69-23CF-44E3-9099-C40C66FF867C}">
              <a14:compatExt xmlns:a14="http://schemas.microsoft.com/office/drawing/2010/main" spid="_x0000_s103474"/>
            </a:ext>
            <a:ext uri="{FF2B5EF4-FFF2-40B4-BE49-F238E27FC236}">
              <a16:creationId xmlns:a16="http://schemas.microsoft.com/office/drawing/2014/main" id="{00000000-0008-0000-0300-000032940100}"/>
            </a:ext>
          </a:extLst>
        </xdr:cNvPr>
        <xdr:cNvSpPr/>
      </xdr:nvSpPr>
      <xdr:spPr bwMode="auto">
        <a:xfrm>
          <a:off x="0" y="0"/>
          <a:ext cx="0" cy="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 SPACE</a:t>
          </a:r>
        </a:p>
      </xdr:txBody>
    </xdr:sp>
    <xdr:clientData/>
  </xdr:twoCellAnchor>
  <xdr:twoCellAnchor>
    <xdr:from>
      <xdr:col>6</xdr:col>
      <xdr:colOff>333375</xdr:colOff>
      <xdr:row>2</xdr:row>
      <xdr:rowOff>9525</xdr:rowOff>
    </xdr:from>
    <xdr:to>
      <xdr:col>7</xdr:col>
      <xdr:colOff>400050</xdr:colOff>
      <xdr:row>3</xdr:row>
      <xdr:rowOff>66675</xdr:rowOff>
    </xdr:to>
    <xdr:sp macro="" textlink="">
      <xdr:nvSpPr>
        <xdr:cNvPr id="103475"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300-000033940100}"/>
            </a:ext>
          </a:extLst>
        </xdr:cNvPr>
        <xdr:cNvSpPr/>
      </xdr:nvSpPr>
      <xdr:spPr bwMode="auto">
        <a:xfrm>
          <a:off x="0" y="0"/>
          <a:ext cx="0" cy="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6</xdr:col>
      <xdr:colOff>333375</xdr:colOff>
      <xdr:row>5</xdr:row>
      <xdr:rowOff>114300</xdr:rowOff>
    </xdr:from>
    <xdr:to>
      <xdr:col>8</xdr:col>
      <xdr:colOff>723900</xdr:colOff>
      <xdr:row>6</xdr:row>
      <xdr:rowOff>152400</xdr:rowOff>
    </xdr:to>
    <xdr:sp macro="" textlink="">
      <xdr:nvSpPr>
        <xdr:cNvPr id="103476"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00000000-0008-0000-0300-000034940100}"/>
            </a:ext>
          </a:extLst>
        </xdr:cNvPr>
        <xdr:cNvSpPr/>
      </xdr:nvSpPr>
      <xdr:spPr bwMode="auto">
        <a:xfrm>
          <a:off x="0" y="0"/>
          <a:ext cx="0" cy="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editAs="absolute">
    <xdr:from>
      <xdr:col>4</xdr:col>
      <xdr:colOff>938935</xdr:colOff>
      <xdr:row>19</xdr:row>
      <xdr:rowOff>121229</xdr:rowOff>
    </xdr:from>
    <xdr:to>
      <xdr:col>6</xdr:col>
      <xdr:colOff>15010</xdr:colOff>
      <xdr:row>20</xdr:row>
      <xdr:rowOff>349827</xdr:rowOff>
    </xdr:to>
    <xdr:sp macro="" textlink="">
      <xdr:nvSpPr>
        <xdr:cNvPr id="103426" name="Text Box 2" hidden="1">
          <a:extLst>
            <a:ext uri="{FF2B5EF4-FFF2-40B4-BE49-F238E27FC236}">
              <a16:creationId xmlns:a16="http://schemas.microsoft.com/office/drawing/2014/main" id="{00000000-0008-0000-0300-000002940100}"/>
            </a:ext>
          </a:extLst>
        </xdr:cNvPr>
        <xdr:cNvSpPr txBox="1">
          <a:spLocks noChangeArrowheads="1"/>
        </xdr:cNvSpPr>
      </xdr:nvSpPr>
      <xdr:spPr bwMode="auto">
        <a:xfrm>
          <a:off x="4819650" y="5924550"/>
          <a:ext cx="1209675" cy="41910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7</xdr:col>
      <xdr:colOff>400050</xdr:colOff>
      <xdr:row>2</xdr:row>
      <xdr:rowOff>9525</xdr:rowOff>
    </xdr:from>
    <xdr:to>
      <xdr:col>8</xdr:col>
      <xdr:colOff>914400</xdr:colOff>
      <xdr:row>3</xdr:row>
      <xdr:rowOff>66675</xdr:rowOff>
    </xdr:to>
    <xdr:sp macro="" textlink="">
      <xdr:nvSpPr>
        <xdr:cNvPr id="103514"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300-00005A940100}"/>
            </a:ext>
          </a:extLst>
        </xdr:cNvPr>
        <xdr:cNvSpPr/>
      </xdr:nvSpPr>
      <xdr:spPr bwMode="auto">
        <a:xfrm>
          <a:off x="0" y="0"/>
          <a:ext cx="0" cy="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3</xdr:row>
      <xdr:rowOff>66675</xdr:rowOff>
    </xdr:from>
    <xdr:to>
      <xdr:col>8</xdr:col>
      <xdr:colOff>723900</xdr:colOff>
      <xdr:row>5</xdr:row>
      <xdr:rowOff>104775</xdr:rowOff>
    </xdr:to>
    <xdr:sp macro="" textlink="">
      <xdr:nvSpPr>
        <xdr:cNvPr id="103528" name="Check Box 104" descr="TAX CREDIT PROJECT (Check if YES)" hidden="1">
          <a:extLst>
            <a:ext uri="{63B3BB69-23CF-44E3-9099-C40C66FF867C}">
              <a14:compatExt xmlns:a14="http://schemas.microsoft.com/office/drawing/2010/main" spid="_x0000_s103528"/>
            </a:ext>
            <a:ext uri="{FF2B5EF4-FFF2-40B4-BE49-F238E27FC236}">
              <a16:creationId xmlns:a16="http://schemas.microsoft.com/office/drawing/2014/main" id="{00000000-0008-0000-0300-000068940100}"/>
            </a:ext>
          </a:extLst>
        </xdr:cNvPr>
        <xdr:cNvSpPr/>
      </xdr:nvSpPr>
      <xdr:spPr bwMode="auto">
        <a:xfrm>
          <a:off x="0" y="0"/>
          <a:ext cx="0" cy="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6</xdr:col>
      <xdr:colOff>323850</xdr:colOff>
      <xdr:row>8</xdr:row>
      <xdr:rowOff>0</xdr:rowOff>
    </xdr:from>
    <xdr:to>
      <xdr:col>8</xdr:col>
      <xdr:colOff>714375</xdr:colOff>
      <xdr:row>14</xdr:row>
      <xdr:rowOff>9525</xdr:rowOff>
    </xdr:to>
    <xdr:sp macro="" textlink="">
      <xdr:nvSpPr>
        <xdr:cNvPr id="103535" name="Check Box 111" hidden="1">
          <a:extLst>
            <a:ext uri="{63B3BB69-23CF-44E3-9099-C40C66FF867C}">
              <a14:compatExt xmlns:a14="http://schemas.microsoft.com/office/drawing/2010/main" spid="_x0000_s103535"/>
            </a:ext>
            <a:ext uri="{FF2B5EF4-FFF2-40B4-BE49-F238E27FC236}">
              <a16:creationId xmlns:a16="http://schemas.microsoft.com/office/drawing/2014/main" id="{00000000-0008-0000-0300-00006F9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 SPACE</a:t>
          </a:r>
        </a:p>
      </xdr:txBody>
    </xdr:sp>
    <xdr:clientData/>
  </xdr:twoCellAnchor>
  <xdr:twoCellAnchor>
    <xdr:from>
      <xdr:col>6</xdr:col>
      <xdr:colOff>333375</xdr:colOff>
      <xdr:row>2</xdr:row>
      <xdr:rowOff>9525</xdr:rowOff>
    </xdr:from>
    <xdr:to>
      <xdr:col>7</xdr:col>
      <xdr:colOff>400050</xdr:colOff>
      <xdr:row>3</xdr:row>
      <xdr:rowOff>66675</xdr:rowOff>
    </xdr:to>
    <xdr:sp macro="" textlink="">
      <xdr:nvSpPr>
        <xdr:cNvPr id="103536"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300-0000709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6</xdr:col>
      <xdr:colOff>333375</xdr:colOff>
      <xdr:row>5</xdr:row>
      <xdr:rowOff>114300</xdr:rowOff>
    </xdr:from>
    <xdr:to>
      <xdr:col>8</xdr:col>
      <xdr:colOff>723900</xdr:colOff>
      <xdr:row>6</xdr:row>
      <xdr:rowOff>152400</xdr:rowOff>
    </xdr:to>
    <xdr:sp macro="" textlink="">
      <xdr:nvSpPr>
        <xdr:cNvPr id="103537"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00000000-0008-0000-0300-0000719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2</xdr:row>
      <xdr:rowOff>9525</xdr:rowOff>
    </xdr:from>
    <xdr:to>
      <xdr:col>8</xdr:col>
      <xdr:colOff>914400</xdr:colOff>
      <xdr:row>3</xdr:row>
      <xdr:rowOff>66675</xdr:rowOff>
    </xdr:to>
    <xdr:sp macro="" textlink="">
      <xdr:nvSpPr>
        <xdr:cNvPr id="103538"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300-0000729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3</xdr:row>
      <xdr:rowOff>66675</xdr:rowOff>
    </xdr:from>
    <xdr:to>
      <xdr:col>8</xdr:col>
      <xdr:colOff>723900</xdr:colOff>
      <xdr:row>5</xdr:row>
      <xdr:rowOff>104775</xdr:rowOff>
    </xdr:to>
    <xdr:sp macro="" textlink="">
      <xdr:nvSpPr>
        <xdr:cNvPr id="103539" name="Check Box 115" descr="TAX CREDIT PROJECT (Check if YES)" hidden="1">
          <a:extLst>
            <a:ext uri="{63B3BB69-23CF-44E3-9099-C40C66FF867C}">
              <a14:compatExt xmlns:a14="http://schemas.microsoft.com/office/drawing/2010/main" spid="_x0000_s103539"/>
            </a:ext>
            <a:ext uri="{FF2B5EF4-FFF2-40B4-BE49-F238E27FC236}">
              <a16:creationId xmlns:a16="http://schemas.microsoft.com/office/drawing/2014/main" id="{00000000-0008-0000-0300-0000739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6</xdr:col>
      <xdr:colOff>333375</xdr:colOff>
      <xdr:row>2</xdr:row>
      <xdr:rowOff>9525</xdr:rowOff>
    </xdr:from>
    <xdr:to>
      <xdr:col>7</xdr:col>
      <xdr:colOff>400050</xdr:colOff>
      <xdr:row>3</xdr:row>
      <xdr:rowOff>66675</xdr:rowOff>
    </xdr:to>
    <xdr:sp macro="" textlink="">
      <xdr:nvSpPr>
        <xdr:cNvPr id="14"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366E0FF7-FD3A-4A2F-BEF1-E93FC850FB3A}"/>
            </a:ext>
          </a:extLst>
        </xdr:cNvPr>
        <xdr:cNvSpPr/>
      </xdr:nvSpPr>
      <xdr:spPr bwMode="auto">
        <a:xfrm>
          <a:off x="6343650" y="333375"/>
          <a:ext cx="1095375" cy="247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6</xdr:col>
      <xdr:colOff>333375</xdr:colOff>
      <xdr:row>5</xdr:row>
      <xdr:rowOff>114300</xdr:rowOff>
    </xdr:from>
    <xdr:to>
      <xdr:col>8</xdr:col>
      <xdr:colOff>723900</xdr:colOff>
      <xdr:row>6</xdr:row>
      <xdr:rowOff>152400</xdr:rowOff>
    </xdr:to>
    <xdr:sp macro="" textlink="">
      <xdr:nvSpPr>
        <xdr:cNvPr id="15"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1DBC61BD-ED11-4B7E-A5EE-E044F1C5627D}"/>
            </a:ext>
          </a:extLst>
        </xdr:cNvPr>
        <xdr:cNvSpPr/>
      </xdr:nvSpPr>
      <xdr:spPr bwMode="auto">
        <a:xfrm>
          <a:off x="6343650" y="819150"/>
          <a:ext cx="21050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2</xdr:row>
      <xdr:rowOff>9525</xdr:rowOff>
    </xdr:from>
    <xdr:to>
      <xdr:col>8</xdr:col>
      <xdr:colOff>914400</xdr:colOff>
      <xdr:row>3</xdr:row>
      <xdr:rowOff>66675</xdr:rowOff>
    </xdr:to>
    <xdr:sp macro="" textlink="">
      <xdr:nvSpPr>
        <xdr:cNvPr id="16"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60A15170-182A-4F86-9D99-79E50DEB2AA0}"/>
            </a:ext>
          </a:extLst>
        </xdr:cNvPr>
        <xdr:cNvSpPr/>
      </xdr:nvSpPr>
      <xdr:spPr bwMode="auto">
        <a:xfrm>
          <a:off x="7439025" y="333375"/>
          <a:ext cx="1200150" cy="247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3</xdr:row>
      <xdr:rowOff>66675</xdr:rowOff>
    </xdr:from>
    <xdr:to>
      <xdr:col>8</xdr:col>
      <xdr:colOff>723900</xdr:colOff>
      <xdr:row>5</xdr:row>
      <xdr:rowOff>104775</xdr:rowOff>
    </xdr:to>
    <xdr:sp macro="" textlink="">
      <xdr:nvSpPr>
        <xdr:cNvPr id="17" name="Check Box 104" descr="TAX CREDIT PROJECT (Check if YES)" hidden="1">
          <a:extLst>
            <a:ext uri="{63B3BB69-23CF-44E3-9099-C40C66FF867C}">
              <a14:compatExt xmlns:a14="http://schemas.microsoft.com/office/drawing/2010/main" spid="_x0000_s103528"/>
            </a:ext>
            <a:ext uri="{FF2B5EF4-FFF2-40B4-BE49-F238E27FC236}">
              <a16:creationId xmlns:a16="http://schemas.microsoft.com/office/drawing/2014/main" id="{922F0747-780A-48CD-B1A3-7E91CF8307DF}"/>
            </a:ext>
          </a:extLst>
        </xdr:cNvPr>
        <xdr:cNvSpPr/>
      </xdr:nvSpPr>
      <xdr:spPr bwMode="auto">
        <a:xfrm>
          <a:off x="6343650" y="581025"/>
          <a:ext cx="21050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6</xdr:col>
      <xdr:colOff>333375</xdr:colOff>
      <xdr:row>2</xdr:row>
      <xdr:rowOff>9525</xdr:rowOff>
    </xdr:from>
    <xdr:to>
      <xdr:col>7</xdr:col>
      <xdr:colOff>400050</xdr:colOff>
      <xdr:row>3</xdr:row>
      <xdr:rowOff>66675</xdr:rowOff>
    </xdr:to>
    <xdr:sp macro="" textlink="">
      <xdr:nvSpPr>
        <xdr:cNvPr id="19"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2A28EFDC-78D1-4FBC-B1A7-625D74550C6A}"/>
            </a:ext>
          </a:extLst>
        </xdr:cNvPr>
        <xdr:cNvSpPr/>
      </xdr:nvSpPr>
      <xdr:spPr bwMode="auto">
        <a:xfrm>
          <a:off x="6343650" y="333375"/>
          <a:ext cx="1095375" cy="247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6</xdr:col>
      <xdr:colOff>333375</xdr:colOff>
      <xdr:row>5</xdr:row>
      <xdr:rowOff>114300</xdr:rowOff>
    </xdr:from>
    <xdr:to>
      <xdr:col>8</xdr:col>
      <xdr:colOff>723900</xdr:colOff>
      <xdr:row>6</xdr:row>
      <xdr:rowOff>152400</xdr:rowOff>
    </xdr:to>
    <xdr:sp macro="" textlink="">
      <xdr:nvSpPr>
        <xdr:cNvPr id="20"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95C4389C-61F6-4423-BAB4-A076DD7CB68E}"/>
            </a:ext>
          </a:extLst>
        </xdr:cNvPr>
        <xdr:cNvSpPr/>
      </xdr:nvSpPr>
      <xdr:spPr bwMode="auto">
        <a:xfrm>
          <a:off x="6343650" y="819150"/>
          <a:ext cx="21050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2</xdr:row>
      <xdr:rowOff>9525</xdr:rowOff>
    </xdr:from>
    <xdr:to>
      <xdr:col>8</xdr:col>
      <xdr:colOff>914400</xdr:colOff>
      <xdr:row>3</xdr:row>
      <xdr:rowOff>66675</xdr:rowOff>
    </xdr:to>
    <xdr:sp macro="" textlink="">
      <xdr:nvSpPr>
        <xdr:cNvPr id="21"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ECB60D1A-E3EA-4BE3-ABAD-BAE8F4D842F4}"/>
            </a:ext>
          </a:extLst>
        </xdr:cNvPr>
        <xdr:cNvSpPr/>
      </xdr:nvSpPr>
      <xdr:spPr bwMode="auto">
        <a:xfrm>
          <a:off x="7439025" y="333375"/>
          <a:ext cx="1200150" cy="247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3</xdr:row>
      <xdr:rowOff>66675</xdr:rowOff>
    </xdr:from>
    <xdr:to>
      <xdr:col>8</xdr:col>
      <xdr:colOff>723900</xdr:colOff>
      <xdr:row>5</xdr:row>
      <xdr:rowOff>104775</xdr:rowOff>
    </xdr:to>
    <xdr:sp macro="" textlink="">
      <xdr:nvSpPr>
        <xdr:cNvPr id="22" name="Check Box 115" descr="TAX CREDIT PROJECT (Check if YES)" hidden="1">
          <a:extLst>
            <a:ext uri="{63B3BB69-23CF-44E3-9099-C40C66FF867C}">
              <a14:compatExt xmlns:a14="http://schemas.microsoft.com/office/drawing/2010/main" spid="_x0000_s103539"/>
            </a:ext>
            <a:ext uri="{FF2B5EF4-FFF2-40B4-BE49-F238E27FC236}">
              <a16:creationId xmlns:a16="http://schemas.microsoft.com/office/drawing/2014/main" id="{1B2F32F1-0D43-47C3-8313-E450F9982A1C}"/>
            </a:ext>
          </a:extLst>
        </xdr:cNvPr>
        <xdr:cNvSpPr/>
      </xdr:nvSpPr>
      <xdr:spPr bwMode="auto">
        <a:xfrm>
          <a:off x="6343650" y="581025"/>
          <a:ext cx="21050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6</xdr:col>
      <xdr:colOff>333375</xdr:colOff>
      <xdr:row>6</xdr:row>
      <xdr:rowOff>114300</xdr:rowOff>
    </xdr:from>
    <xdr:to>
      <xdr:col>8</xdr:col>
      <xdr:colOff>723900</xdr:colOff>
      <xdr:row>7</xdr:row>
      <xdr:rowOff>152400</xdr:rowOff>
    </xdr:to>
    <xdr:sp macro="" textlink="">
      <xdr:nvSpPr>
        <xdr:cNvPr id="23"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1996DA01-C231-47F5-ACF3-67C2B5CD46DB}"/>
            </a:ext>
          </a:extLst>
        </xdr:cNvPr>
        <xdr:cNvSpPr/>
      </xdr:nvSpPr>
      <xdr:spPr bwMode="auto">
        <a:xfrm>
          <a:off x="6343650" y="1009650"/>
          <a:ext cx="21050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6</xdr:col>
      <xdr:colOff>333375</xdr:colOff>
      <xdr:row>6</xdr:row>
      <xdr:rowOff>114300</xdr:rowOff>
    </xdr:from>
    <xdr:to>
      <xdr:col>8</xdr:col>
      <xdr:colOff>723900</xdr:colOff>
      <xdr:row>7</xdr:row>
      <xdr:rowOff>152400</xdr:rowOff>
    </xdr:to>
    <xdr:sp macro="" textlink="">
      <xdr:nvSpPr>
        <xdr:cNvPr id="24"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5C704A3D-529C-4F70-AB6A-3550C35DBB77}"/>
            </a:ext>
          </a:extLst>
        </xdr:cNvPr>
        <xdr:cNvSpPr/>
      </xdr:nvSpPr>
      <xdr:spPr bwMode="auto">
        <a:xfrm>
          <a:off x="6343650" y="1009650"/>
          <a:ext cx="21050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6</xdr:col>
      <xdr:colOff>333375</xdr:colOff>
      <xdr:row>6</xdr:row>
      <xdr:rowOff>114300</xdr:rowOff>
    </xdr:from>
    <xdr:to>
      <xdr:col>8</xdr:col>
      <xdr:colOff>723900</xdr:colOff>
      <xdr:row>7</xdr:row>
      <xdr:rowOff>152400</xdr:rowOff>
    </xdr:to>
    <xdr:sp macro="" textlink="">
      <xdr:nvSpPr>
        <xdr:cNvPr id="25"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40A77C1D-571A-4EE9-BADB-AB59FC09791B}"/>
            </a:ext>
          </a:extLst>
        </xdr:cNvPr>
        <xdr:cNvSpPr/>
      </xdr:nvSpPr>
      <xdr:spPr bwMode="auto">
        <a:xfrm>
          <a:off x="6343650" y="1009650"/>
          <a:ext cx="21050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6</xdr:col>
      <xdr:colOff>333375</xdr:colOff>
      <xdr:row>6</xdr:row>
      <xdr:rowOff>114300</xdr:rowOff>
    </xdr:from>
    <xdr:to>
      <xdr:col>8</xdr:col>
      <xdr:colOff>723900</xdr:colOff>
      <xdr:row>7</xdr:row>
      <xdr:rowOff>152400</xdr:rowOff>
    </xdr:to>
    <xdr:sp macro="" textlink="">
      <xdr:nvSpPr>
        <xdr:cNvPr id="26"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8B7A04EE-D0DD-4360-BA58-B67D32F0B0A2}"/>
            </a:ext>
          </a:extLst>
        </xdr:cNvPr>
        <xdr:cNvSpPr/>
      </xdr:nvSpPr>
      <xdr:spPr bwMode="auto">
        <a:xfrm>
          <a:off x="6343650" y="1009650"/>
          <a:ext cx="21050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6</xdr:col>
      <xdr:colOff>333375</xdr:colOff>
      <xdr:row>3</xdr:row>
      <xdr:rowOff>9525</xdr:rowOff>
    </xdr:from>
    <xdr:to>
      <xdr:col>7</xdr:col>
      <xdr:colOff>400050</xdr:colOff>
      <xdr:row>4</xdr:row>
      <xdr:rowOff>66675</xdr:rowOff>
    </xdr:to>
    <xdr:sp macro="" textlink="">
      <xdr:nvSpPr>
        <xdr:cNvPr id="27"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81DE4662-7D7A-4870-853F-8F5E4B749CE4}"/>
            </a:ext>
          </a:extLst>
        </xdr:cNvPr>
        <xdr:cNvSpPr/>
      </xdr:nvSpPr>
      <xdr:spPr bwMode="auto">
        <a:xfrm>
          <a:off x="6343650" y="333375"/>
          <a:ext cx="1095375" cy="247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3</xdr:row>
      <xdr:rowOff>9525</xdr:rowOff>
    </xdr:from>
    <xdr:to>
      <xdr:col>8</xdr:col>
      <xdr:colOff>914400</xdr:colOff>
      <xdr:row>4</xdr:row>
      <xdr:rowOff>66675</xdr:rowOff>
    </xdr:to>
    <xdr:sp macro="" textlink="">
      <xdr:nvSpPr>
        <xdr:cNvPr id="28"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B92155E0-C79E-4951-B8D2-039D510CAD29}"/>
            </a:ext>
          </a:extLst>
        </xdr:cNvPr>
        <xdr:cNvSpPr/>
      </xdr:nvSpPr>
      <xdr:spPr bwMode="auto">
        <a:xfrm>
          <a:off x="7439025" y="333375"/>
          <a:ext cx="1200150" cy="247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3</xdr:row>
      <xdr:rowOff>9525</xdr:rowOff>
    </xdr:from>
    <xdr:to>
      <xdr:col>7</xdr:col>
      <xdr:colOff>400050</xdr:colOff>
      <xdr:row>4</xdr:row>
      <xdr:rowOff>66675</xdr:rowOff>
    </xdr:to>
    <xdr:sp macro="" textlink="">
      <xdr:nvSpPr>
        <xdr:cNvPr id="29"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64C556B0-6B9C-4A04-9D63-04CF029FA8A2}"/>
            </a:ext>
          </a:extLst>
        </xdr:cNvPr>
        <xdr:cNvSpPr/>
      </xdr:nvSpPr>
      <xdr:spPr bwMode="auto">
        <a:xfrm>
          <a:off x="6343650" y="333375"/>
          <a:ext cx="1095375" cy="247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3</xdr:row>
      <xdr:rowOff>9525</xdr:rowOff>
    </xdr:from>
    <xdr:to>
      <xdr:col>8</xdr:col>
      <xdr:colOff>914400</xdr:colOff>
      <xdr:row>4</xdr:row>
      <xdr:rowOff>66675</xdr:rowOff>
    </xdr:to>
    <xdr:sp macro="" textlink="">
      <xdr:nvSpPr>
        <xdr:cNvPr id="30"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69257301-0F35-4B36-AF42-8B6B45091F71}"/>
            </a:ext>
          </a:extLst>
        </xdr:cNvPr>
        <xdr:cNvSpPr/>
      </xdr:nvSpPr>
      <xdr:spPr bwMode="auto">
        <a:xfrm>
          <a:off x="7439025" y="333375"/>
          <a:ext cx="1200150" cy="247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3</xdr:row>
      <xdr:rowOff>9525</xdr:rowOff>
    </xdr:from>
    <xdr:to>
      <xdr:col>7</xdr:col>
      <xdr:colOff>400050</xdr:colOff>
      <xdr:row>4</xdr:row>
      <xdr:rowOff>66675</xdr:rowOff>
    </xdr:to>
    <xdr:sp macro="" textlink="">
      <xdr:nvSpPr>
        <xdr:cNvPr id="31"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12593DC-B109-4FB9-8D88-59689D79C4EE}"/>
            </a:ext>
          </a:extLst>
        </xdr:cNvPr>
        <xdr:cNvSpPr/>
      </xdr:nvSpPr>
      <xdr:spPr bwMode="auto">
        <a:xfrm>
          <a:off x="6343650" y="333375"/>
          <a:ext cx="1095375" cy="247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3</xdr:row>
      <xdr:rowOff>9525</xdr:rowOff>
    </xdr:from>
    <xdr:to>
      <xdr:col>8</xdr:col>
      <xdr:colOff>914400</xdr:colOff>
      <xdr:row>4</xdr:row>
      <xdr:rowOff>66675</xdr:rowOff>
    </xdr:to>
    <xdr:sp macro="" textlink="">
      <xdr:nvSpPr>
        <xdr:cNvPr id="32"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B3FFA516-8EA3-431D-A745-90D3D42C0DE2}"/>
            </a:ext>
          </a:extLst>
        </xdr:cNvPr>
        <xdr:cNvSpPr/>
      </xdr:nvSpPr>
      <xdr:spPr bwMode="auto">
        <a:xfrm>
          <a:off x="7439025" y="333375"/>
          <a:ext cx="1200150" cy="247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3</xdr:row>
      <xdr:rowOff>9525</xdr:rowOff>
    </xdr:from>
    <xdr:to>
      <xdr:col>7</xdr:col>
      <xdr:colOff>400050</xdr:colOff>
      <xdr:row>4</xdr:row>
      <xdr:rowOff>66675</xdr:rowOff>
    </xdr:to>
    <xdr:sp macro="" textlink="">
      <xdr:nvSpPr>
        <xdr:cNvPr id="33"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3FEF72B6-0A31-4D83-B61B-F8C450B1D776}"/>
            </a:ext>
          </a:extLst>
        </xdr:cNvPr>
        <xdr:cNvSpPr/>
      </xdr:nvSpPr>
      <xdr:spPr bwMode="auto">
        <a:xfrm>
          <a:off x="6343650" y="333375"/>
          <a:ext cx="1095375" cy="247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3</xdr:row>
      <xdr:rowOff>9525</xdr:rowOff>
    </xdr:from>
    <xdr:to>
      <xdr:col>8</xdr:col>
      <xdr:colOff>914400</xdr:colOff>
      <xdr:row>4</xdr:row>
      <xdr:rowOff>66675</xdr:rowOff>
    </xdr:to>
    <xdr:sp macro="" textlink="">
      <xdr:nvSpPr>
        <xdr:cNvPr id="34"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769CA702-B9CA-4013-92C2-882E11105335}"/>
            </a:ext>
          </a:extLst>
        </xdr:cNvPr>
        <xdr:cNvSpPr/>
      </xdr:nvSpPr>
      <xdr:spPr bwMode="auto">
        <a:xfrm>
          <a:off x="7439025" y="333375"/>
          <a:ext cx="1200150" cy="247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285750</xdr:colOff>
      <xdr:row>0</xdr:row>
      <xdr:rowOff>152400</xdr:rowOff>
    </xdr:from>
    <xdr:to>
      <xdr:col>3</xdr:col>
      <xdr:colOff>571500</xdr:colOff>
      <xdr:row>2</xdr:row>
      <xdr:rowOff>0</xdr:rowOff>
    </xdr:to>
    <xdr:sp macro="" textlink="">
      <xdr:nvSpPr>
        <xdr:cNvPr id="134145" name="Option Button 1" hidden="1">
          <a:extLst>
            <a:ext uri="{63B3BB69-23CF-44E3-9099-C40C66FF867C}">
              <a14:compatExt xmlns:a14="http://schemas.microsoft.com/office/drawing/2010/main" spid="_x0000_s134145"/>
            </a:ext>
            <a:ext uri="{FF2B5EF4-FFF2-40B4-BE49-F238E27FC236}">
              <a16:creationId xmlns:a16="http://schemas.microsoft.com/office/drawing/2014/main" id="{00000000-0008-0000-0700-0000010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266700</xdr:colOff>
      <xdr:row>0</xdr:row>
      <xdr:rowOff>152400</xdr:rowOff>
    </xdr:from>
    <xdr:to>
      <xdr:col>6</xdr:col>
      <xdr:colOff>552450</xdr:colOff>
      <xdr:row>2</xdr:row>
      <xdr:rowOff>0</xdr:rowOff>
    </xdr:to>
    <xdr:sp macro="" textlink="">
      <xdr:nvSpPr>
        <xdr:cNvPr id="134146" name="Option Button 2" hidden="1">
          <a:extLst>
            <a:ext uri="{63B3BB69-23CF-44E3-9099-C40C66FF867C}">
              <a14:compatExt xmlns:a14="http://schemas.microsoft.com/office/drawing/2010/main" spid="_x0000_s134146"/>
            </a:ext>
            <a:ext uri="{FF2B5EF4-FFF2-40B4-BE49-F238E27FC236}">
              <a16:creationId xmlns:a16="http://schemas.microsoft.com/office/drawing/2014/main" id="{00000000-0008-0000-0700-0000020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285750</xdr:colOff>
      <xdr:row>0</xdr:row>
      <xdr:rowOff>152400</xdr:rowOff>
    </xdr:from>
    <xdr:to>
      <xdr:col>3</xdr:col>
      <xdr:colOff>571500</xdr:colOff>
      <xdr:row>2</xdr:row>
      <xdr:rowOff>0</xdr:rowOff>
    </xdr:to>
    <xdr:sp macro="" textlink="">
      <xdr:nvSpPr>
        <xdr:cNvPr id="134159" name="Option Button 15" hidden="1">
          <a:extLst>
            <a:ext uri="{63B3BB69-23CF-44E3-9099-C40C66FF867C}">
              <a14:compatExt xmlns:a14="http://schemas.microsoft.com/office/drawing/2010/main" spid="_x0000_s134159"/>
            </a:ext>
            <a:ext uri="{FF2B5EF4-FFF2-40B4-BE49-F238E27FC236}">
              <a16:creationId xmlns:a16="http://schemas.microsoft.com/office/drawing/2014/main" id="{00000000-0008-0000-0700-00000F0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266700</xdr:colOff>
      <xdr:row>0</xdr:row>
      <xdr:rowOff>152400</xdr:rowOff>
    </xdr:from>
    <xdr:to>
      <xdr:col>6</xdr:col>
      <xdr:colOff>552450</xdr:colOff>
      <xdr:row>2</xdr:row>
      <xdr:rowOff>0</xdr:rowOff>
    </xdr:to>
    <xdr:sp macro="" textlink="">
      <xdr:nvSpPr>
        <xdr:cNvPr id="134160" name="Option Button 16" hidden="1">
          <a:extLst>
            <a:ext uri="{63B3BB69-23CF-44E3-9099-C40C66FF867C}">
              <a14:compatExt xmlns:a14="http://schemas.microsoft.com/office/drawing/2010/main" spid="_x0000_s134160"/>
            </a:ext>
            <a:ext uri="{FF2B5EF4-FFF2-40B4-BE49-F238E27FC236}">
              <a16:creationId xmlns:a16="http://schemas.microsoft.com/office/drawing/2014/main" id="{00000000-0008-0000-0700-0000100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HQFILES\groups\DFA\Programs\NHTF\NOFA\2018%20-%20NOFA\2018%20NHTF%20APPLICATIONS\20.%20Resources%20for%20Community%20Development%20-%20Coliseum%20Place\UA%20-%20Resources%20for%20Community%20Development\Coliseum%20Place%20-%20Universal%20Application%20-%20FINAL.xlsx?EF7699E3" TargetMode="External"/><Relationship Id="rId1" Type="http://schemas.openxmlformats.org/officeDocument/2006/relationships/externalLinkPath" Target="file:///\\EF7699E3\Coliseum%20Place%20-%20Universal%20Application%20-%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truong/AppData/Local/Microsoft/Windows/INetCache/Content.Outlook/XEM5613Y/UAMacroVersion%20(9)%20NPLH%20with%20COSR%20Calculator.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hcd-my.sharepoint.com/DFA/Programs/NPLH%20Comp/2.%20%202019%20Round%202/6.%20FORMS/2.%20NPLH%20Application%20Forms/UAHCD.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george/AppData/Local/Microsoft/Windows/INetCache/Content.Outlook/TLXOTLMM/Amaya%20Village%20-%20AHSC%20Project%20Report.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rodine/Downloads/universalapplic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qfiles\groups\DFA\Programs\VHHP\4.%20VHHP%20Round%203%20(12-14-16)%20Planning\Application\Copy%20of%20universalapplic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Intake"/>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5">
          <cell r="Z25">
            <v>0.5</v>
          </cell>
          <cell r="AA25">
            <v>1017.4999999999999</v>
          </cell>
          <cell r="AB25">
            <v>1162.5</v>
          </cell>
          <cell r="AC25">
            <v>1307.4999999999998</v>
          </cell>
          <cell r="AD25">
            <v>1452.5</v>
          </cell>
          <cell r="AE25">
            <v>1568.75</v>
          </cell>
          <cell r="AF25">
            <v>1685</v>
          </cell>
        </row>
        <row r="32">
          <cell r="Z32">
            <v>0.6</v>
          </cell>
          <cell r="AA32">
            <v>1221</v>
          </cell>
          <cell r="AB32">
            <v>1308</v>
          </cell>
          <cell r="AC32">
            <v>1569</v>
          </cell>
          <cell r="AD32">
            <v>1812</v>
          </cell>
          <cell r="AE32">
            <v>2022</v>
          </cell>
          <cell r="AF32">
            <v>2231</v>
          </cell>
        </row>
        <row r="33">
          <cell r="Z33">
            <v>0.55000000000000004</v>
          </cell>
          <cell r="AA33">
            <v>1119</v>
          </cell>
          <cell r="AB33">
            <v>1199</v>
          </cell>
          <cell r="AC33">
            <v>1438</v>
          </cell>
          <cell r="AD33">
            <v>1661</v>
          </cell>
          <cell r="AE33">
            <v>1853</v>
          </cell>
          <cell r="AF33">
            <v>2045</v>
          </cell>
        </row>
        <row r="34">
          <cell r="Z34">
            <v>0.5</v>
          </cell>
          <cell r="AA34">
            <v>1017</v>
          </cell>
          <cell r="AB34">
            <v>1090</v>
          </cell>
          <cell r="AC34">
            <v>1307</v>
          </cell>
          <cell r="AD34">
            <v>1510</v>
          </cell>
          <cell r="AE34">
            <v>1685</v>
          </cell>
          <cell r="AF34">
            <v>1859</v>
          </cell>
        </row>
        <row r="35">
          <cell r="Z35">
            <v>0.45</v>
          </cell>
          <cell r="AA35">
            <v>915</v>
          </cell>
          <cell r="AB35">
            <v>981</v>
          </cell>
          <cell r="AC35">
            <v>1176</v>
          </cell>
          <cell r="AD35">
            <v>1359</v>
          </cell>
          <cell r="AE35">
            <v>1516</v>
          </cell>
          <cell r="AF35">
            <v>1673</v>
          </cell>
        </row>
        <row r="36">
          <cell r="Z36">
            <v>0.4</v>
          </cell>
          <cell r="AA36">
            <v>814</v>
          </cell>
          <cell r="AB36">
            <v>872</v>
          </cell>
          <cell r="AC36">
            <v>1046</v>
          </cell>
          <cell r="AD36">
            <v>1208</v>
          </cell>
          <cell r="AE36">
            <v>1348</v>
          </cell>
          <cell r="AF36">
            <v>1487</v>
          </cell>
        </row>
        <row r="37">
          <cell r="Z37">
            <v>0.35</v>
          </cell>
          <cell r="AA37">
            <v>712</v>
          </cell>
          <cell r="AB37">
            <v>763</v>
          </cell>
          <cell r="AC37">
            <v>915</v>
          </cell>
          <cell r="AD37">
            <v>1057</v>
          </cell>
          <cell r="AE37">
            <v>1179</v>
          </cell>
          <cell r="AF37">
            <v>1301</v>
          </cell>
        </row>
        <row r="38">
          <cell r="Z38">
            <v>0.3</v>
          </cell>
          <cell r="AA38">
            <v>610</v>
          </cell>
          <cell r="AB38">
            <v>654</v>
          </cell>
          <cell r="AC38">
            <v>784</v>
          </cell>
          <cell r="AD38">
            <v>906</v>
          </cell>
          <cell r="AE38">
            <v>1011</v>
          </cell>
          <cell r="AF38">
            <v>1115</v>
          </cell>
        </row>
        <row r="39">
          <cell r="Z39">
            <v>0.25</v>
          </cell>
          <cell r="AA39">
            <v>508</v>
          </cell>
          <cell r="AB39">
            <v>545</v>
          </cell>
          <cell r="AC39">
            <v>653</v>
          </cell>
          <cell r="AD39">
            <v>755</v>
          </cell>
          <cell r="AE39">
            <v>842</v>
          </cell>
          <cell r="AF39">
            <v>929</v>
          </cell>
        </row>
        <row r="40">
          <cell r="Z40">
            <v>0.2</v>
          </cell>
          <cell r="AA40">
            <v>407</v>
          </cell>
          <cell r="AB40">
            <v>436</v>
          </cell>
          <cell r="AC40">
            <v>523</v>
          </cell>
          <cell r="AD40">
            <v>604</v>
          </cell>
          <cell r="AE40">
            <v>674</v>
          </cell>
          <cell r="AF40">
            <v>743</v>
          </cell>
        </row>
        <row r="41">
          <cell r="Z41">
            <v>0.15</v>
          </cell>
          <cell r="AA41">
            <v>305</v>
          </cell>
          <cell r="AB41">
            <v>327</v>
          </cell>
          <cell r="AC41">
            <v>392</v>
          </cell>
          <cell r="AD41">
            <v>453</v>
          </cell>
          <cell r="AE41">
            <v>505</v>
          </cell>
          <cell r="AF41">
            <v>557</v>
          </cell>
        </row>
        <row r="135">
          <cell r="A135">
            <v>0.65</v>
          </cell>
          <cell r="B135">
            <v>0</v>
          </cell>
          <cell r="C135">
            <v>0</v>
          </cell>
          <cell r="D135">
            <v>0</v>
          </cell>
          <cell r="E135">
            <v>0</v>
          </cell>
          <cell r="F135">
            <v>0</v>
          </cell>
          <cell r="G135">
            <v>0</v>
          </cell>
        </row>
        <row r="136">
          <cell r="A136">
            <v>0.6</v>
          </cell>
          <cell r="B136">
            <v>0</v>
          </cell>
          <cell r="C136">
            <v>0</v>
          </cell>
          <cell r="D136">
            <v>0</v>
          </cell>
          <cell r="E136">
            <v>0</v>
          </cell>
          <cell r="F136">
            <v>0</v>
          </cell>
          <cell r="G136">
            <v>0</v>
          </cell>
        </row>
        <row r="137">
          <cell r="A137">
            <v>0.55000000000000004</v>
          </cell>
          <cell r="B137">
            <v>0</v>
          </cell>
          <cell r="C137">
            <v>0</v>
          </cell>
          <cell r="D137">
            <v>0</v>
          </cell>
          <cell r="E137">
            <v>0</v>
          </cell>
          <cell r="F137">
            <v>0</v>
          </cell>
          <cell r="G137">
            <v>0</v>
          </cell>
        </row>
        <row r="138">
          <cell r="A138">
            <v>0.5</v>
          </cell>
          <cell r="B138">
            <v>0</v>
          </cell>
          <cell r="C138">
            <v>0</v>
          </cell>
          <cell r="D138">
            <v>0</v>
          </cell>
          <cell r="E138">
            <v>0</v>
          </cell>
          <cell r="F138">
            <v>0</v>
          </cell>
          <cell r="G138">
            <v>0</v>
          </cell>
        </row>
        <row r="139">
          <cell r="A139">
            <v>0.45</v>
          </cell>
          <cell r="B139">
            <v>0</v>
          </cell>
          <cell r="C139">
            <v>0</v>
          </cell>
          <cell r="D139">
            <v>0</v>
          </cell>
          <cell r="E139">
            <v>0</v>
          </cell>
          <cell r="F139">
            <v>0</v>
          </cell>
          <cell r="G139">
            <v>0</v>
          </cell>
        </row>
        <row r="140">
          <cell r="A140">
            <v>0.4</v>
          </cell>
          <cell r="B140">
            <v>0</v>
          </cell>
          <cell r="C140">
            <v>0</v>
          </cell>
          <cell r="D140">
            <v>0</v>
          </cell>
          <cell r="E140">
            <v>0</v>
          </cell>
          <cell r="F140">
            <v>0</v>
          </cell>
          <cell r="G140">
            <v>0</v>
          </cell>
        </row>
        <row r="141">
          <cell r="A141">
            <v>0.35</v>
          </cell>
          <cell r="B141">
            <v>0</v>
          </cell>
          <cell r="C141">
            <v>0</v>
          </cell>
          <cell r="D141">
            <v>0</v>
          </cell>
          <cell r="E141">
            <v>0</v>
          </cell>
          <cell r="F141">
            <v>0</v>
          </cell>
          <cell r="G141">
            <v>0</v>
          </cell>
        </row>
        <row r="142">
          <cell r="A142">
            <v>0.3</v>
          </cell>
          <cell r="B142">
            <v>0</v>
          </cell>
          <cell r="C142">
            <v>0</v>
          </cell>
          <cell r="D142">
            <v>0</v>
          </cell>
          <cell r="E142">
            <v>0</v>
          </cell>
          <cell r="F142">
            <v>0</v>
          </cell>
          <cell r="G142">
            <v>0</v>
          </cell>
        </row>
        <row r="143">
          <cell r="A143">
            <v>0.25</v>
          </cell>
          <cell r="B143">
            <v>0</v>
          </cell>
          <cell r="C143">
            <v>0</v>
          </cell>
          <cell r="D143">
            <v>0</v>
          </cell>
          <cell r="E143">
            <v>0</v>
          </cell>
          <cell r="F143">
            <v>0</v>
          </cell>
          <cell r="G143">
            <v>0</v>
          </cell>
        </row>
        <row r="144">
          <cell r="A144">
            <v>0.2</v>
          </cell>
          <cell r="B144">
            <v>0</v>
          </cell>
          <cell r="C144">
            <v>0</v>
          </cell>
          <cell r="D144">
            <v>0</v>
          </cell>
          <cell r="E144">
            <v>0</v>
          </cell>
          <cell r="F144">
            <v>0</v>
          </cell>
          <cell r="G144">
            <v>0</v>
          </cell>
        </row>
        <row r="145">
          <cell r="A145">
            <v>0.15</v>
          </cell>
          <cell r="B145">
            <v>0</v>
          </cell>
          <cell r="C145">
            <v>0</v>
          </cell>
          <cell r="D145">
            <v>0</v>
          </cell>
          <cell r="E145">
            <v>0</v>
          </cell>
          <cell r="F145">
            <v>0</v>
          </cell>
          <cell r="G145">
            <v>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A2">
            <v>1</v>
          </cell>
        </row>
      </sheetData>
      <sheetData sheetId="21">
        <row r="3">
          <cell r="B3" t="str">
            <v>20% at 50%</v>
          </cell>
          <cell r="C3" t="str">
            <v>Preliminary Reservation</v>
          </cell>
          <cell r="D3" t="str">
            <v>Pre-Application</v>
          </cell>
          <cell r="E3" t="str">
            <v xml:space="preserve">Permanent </v>
          </cell>
          <cell r="F3" t="str">
            <v>Large Family</v>
          </cell>
          <cell r="G3" t="str">
            <v>Nonprofit Organization</v>
          </cell>
          <cell r="H3" t="str">
            <v>San Diego County</v>
          </cell>
          <cell r="I3" t="str">
            <v>No</v>
          </cell>
          <cell r="J3" t="str">
            <v>Alameda</v>
          </cell>
          <cell r="K3" t="str">
            <v>Yes</v>
          </cell>
          <cell r="L3" t="str">
            <v>General</v>
          </cell>
          <cell r="M3" t="str">
            <v>New Construction</v>
          </cell>
          <cell r="N3" t="str">
            <v>None</v>
          </cell>
          <cell r="O3" t="str">
            <v>Dormitory</v>
          </cell>
          <cell r="P3" t="str">
            <v>Project Sponsor / Developer</v>
          </cell>
          <cell r="Q3" t="str">
            <v>No - one legal parcel</v>
          </cell>
          <cell r="R3" t="str">
            <v>Name of HCD Funding</v>
          </cell>
          <cell r="S3">
            <v>1</v>
          </cell>
          <cell r="T3">
            <v>1</v>
          </cell>
          <cell r="U3">
            <v>1</v>
          </cell>
          <cell r="V3" t="str">
            <v>Yet to be formed L.P.</v>
          </cell>
          <cell r="W3" t="str">
            <v>Managing General Partner of Owner</v>
          </cell>
          <cell r="X3" t="str">
            <v>Fee Title</v>
          </cell>
          <cell r="Y3" t="str">
            <v>Public</v>
          </cell>
          <cell r="Z3" t="str">
            <v>Flat</v>
          </cell>
          <cell r="AA3" t="str">
            <v>Beds</v>
          </cell>
          <cell r="AB3" t="str">
            <v>NNN</v>
          </cell>
          <cell r="AC3" t="str">
            <v>Gas</v>
          </cell>
          <cell r="AD3" t="str">
            <v>Public</v>
          </cell>
          <cell r="AE3" t="str">
            <v>Owner</v>
          </cell>
          <cell r="AF3">
            <v>0.15</v>
          </cell>
          <cell r="AG3" t="str">
            <v>TCAC</v>
          </cell>
          <cell r="AH3" t="str">
            <v>0 Bdrm.</v>
          </cell>
          <cell r="AI3" t="str">
            <v>Interest Only</v>
          </cell>
          <cell r="AJ3" t="str">
            <v>FAM</v>
          </cell>
          <cell r="AK3" t="str">
            <v>Fixed for Term</v>
          </cell>
        </row>
        <row r="4">
          <cell r="B4" t="str">
            <v>40% at 60%</v>
          </cell>
          <cell r="C4" t="str">
            <v>Final Reservation</v>
          </cell>
          <cell r="D4" t="str">
            <v xml:space="preserve">Application </v>
          </cell>
          <cell r="E4" t="str">
            <v>Transitional</v>
          </cell>
          <cell r="F4" t="str">
            <v>Single Room Occupancy</v>
          </cell>
          <cell r="G4" t="str">
            <v>Nonprofit Homeless Apportionment</v>
          </cell>
          <cell r="H4" t="str">
            <v>Orange County</v>
          </cell>
          <cell r="I4" t="str">
            <v>Temporary Only</v>
          </cell>
          <cell r="J4" t="str">
            <v>Alpine</v>
          </cell>
          <cell r="K4" t="str">
            <v>No</v>
          </cell>
          <cell r="L4" t="str">
            <v>Rural</v>
          </cell>
          <cell r="M4" t="str">
            <v>Acquisition/Rehabilitation</v>
          </cell>
          <cell r="N4" t="str">
            <v>Elderly over 55</v>
          </cell>
          <cell r="O4" t="str">
            <v>Congregate Care</v>
          </cell>
          <cell r="P4" t="str">
            <v>Bond Issuer</v>
          </cell>
          <cell r="Q4" t="str">
            <v>Yes - contiguous</v>
          </cell>
          <cell r="R4" t="str">
            <v>AHSC</v>
          </cell>
          <cell r="S4">
            <v>2</v>
          </cell>
          <cell r="T4">
            <v>2</v>
          </cell>
          <cell r="U4">
            <v>2</v>
          </cell>
          <cell r="V4" t="str">
            <v>Yet to be formed LLC</v>
          </cell>
          <cell r="W4" t="str">
            <v>General Partner of Owner</v>
          </cell>
          <cell r="X4" t="str">
            <v>Purchase Option</v>
          </cell>
          <cell r="Y4" t="str">
            <v>Private</v>
          </cell>
          <cell r="Z4" t="str">
            <v>Townhouse</v>
          </cell>
          <cell r="AA4" t="str">
            <v>0 Bdrm.</v>
          </cell>
          <cell r="AB4" t="str">
            <v>Other</v>
          </cell>
          <cell r="AC4" t="str">
            <v>Electric</v>
          </cell>
          <cell r="AD4" t="str">
            <v>Private</v>
          </cell>
          <cell r="AE4" t="str">
            <v>Tenant</v>
          </cell>
          <cell r="AF4">
            <v>0.2</v>
          </cell>
          <cell r="AG4" t="str">
            <v>CalHFA</v>
          </cell>
          <cell r="AH4" t="str">
            <v>1 Bdrm.</v>
          </cell>
          <cell r="AI4" t="str">
            <v>Deferred</v>
          </cell>
          <cell r="AJ4" t="str">
            <v>AWC</v>
          </cell>
          <cell r="AK4" t="str">
            <v>Fixed with Reset</v>
          </cell>
        </row>
        <row r="5">
          <cell r="C5" t="str">
            <v>Placed In Service</v>
          </cell>
          <cell r="D5" t="str">
            <v>Commitment</v>
          </cell>
          <cell r="F5" t="str">
            <v>At-Risk</v>
          </cell>
          <cell r="G5" t="str">
            <v>Rural</v>
          </cell>
          <cell r="H5" t="str">
            <v>Los Angeles County</v>
          </cell>
          <cell r="I5" t="str">
            <v>Temp. &amp; Perm.</v>
          </cell>
          <cell r="J5" t="str">
            <v>Amador</v>
          </cell>
          <cell r="L5" t="str">
            <v>Mixed Income</v>
          </cell>
          <cell r="M5" t="str">
            <v>New Const. &amp; Acq/Rehab</v>
          </cell>
          <cell r="N5" t="str">
            <v>Elderly over 62</v>
          </cell>
          <cell r="O5" t="str">
            <v xml:space="preserve">Group Home </v>
          </cell>
          <cell r="P5" t="str">
            <v>Local Government HOME Applicant</v>
          </cell>
          <cell r="Q5" t="str">
            <v>Yes - noncontiguous</v>
          </cell>
          <cell r="R5" t="str">
            <v>HOME - Home Inv. Part.</v>
          </cell>
          <cell r="S5">
            <v>3</v>
          </cell>
          <cell r="T5">
            <v>3</v>
          </cell>
          <cell r="U5">
            <v>3</v>
          </cell>
          <cell r="V5" t="str">
            <v>Limited Partnership</v>
          </cell>
          <cell r="W5" t="str">
            <v>Administrative General Partner of Owner</v>
          </cell>
          <cell r="X5" t="str">
            <v>Lease</v>
          </cell>
          <cell r="Z5" t="str">
            <v>Detached</v>
          </cell>
          <cell r="AA5" t="str">
            <v>1 Bdrm.</v>
          </cell>
          <cell r="AC5" t="str">
            <v>Propane</v>
          </cell>
          <cell r="AD5" t="str">
            <v>Well</v>
          </cell>
          <cell r="AF5">
            <v>0.25</v>
          </cell>
          <cell r="AG5" t="str">
            <v>Other</v>
          </cell>
          <cell r="AH5" t="str">
            <v>2 Bdrm.</v>
          </cell>
          <cell r="AI5" t="str">
            <v>None</v>
          </cell>
          <cell r="AJ5" t="str">
            <v>RR</v>
          </cell>
          <cell r="AK5" t="str">
            <v>Fixed, then Variable</v>
          </cell>
        </row>
        <row r="6">
          <cell r="C6" t="str">
            <v>Re-application, Credit awarded</v>
          </cell>
          <cell r="D6" t="str">
            <v>Closing</v>
          </cell>
          <cell r="F6" t="str">
            <v>Special Needs</v>
          </cell>
          <cell r="G6" t="str">
            <v>Rural/RHS 514</v>
          </cell>
          <cell r="H6" t="str">
            <v>Inland Empire</v>
          </cell>
          <cell r="J6" t="str">
            <v>Butte</v>
          </cell>
          <cell r="M6" t="str">
            <v>Rehabilitation Only</v>
          </cell>
          <cell r="N6" t="str">
            <v>Some Elderly - 55+</v>
          </cell>
          <cell r="O6" t="str">
            <v>Assisted Living</v>
          </cell>
          <cell r="P6" t="str">
            <v>Ultimate Owner (LP or LLC)</v>
          </cell>
          <cell r="R6" t="str">
            <v>IIG</v>
          </cell>
          <cell r="S6">
            <v>4</v>
          </cell>
          <cell r="T6">
            <v>4</v>
          </cell>
          <cell r="U6">
            <v>4</v>
          </cell>
          <cell r="V6" t="str">
            <v>Limited Liability Company</v>
          </cell>
          <cell r="W6" t="str">
            <v>Managing Member</v>
          </cell>
          <cell r="X6" t="str">
            <v>Lease Option</v>
          </cell>
          <cell r="AA6" t="str">
            <v>2 Bdrm.</v>
          </cell>
          <cell r="AC6" t="str">
            <v>Solar</v>
          </cell>
          <cell r="AF6">
            <v>0.3</v>
          </cell>
          <cell r="AH6" t="str">
            <v>3 Bdrm.</v>
          </cell>
          <cell r="AI6" t="str">
            <v>Other</v>
          </cell>
          <cell r="AJ6" t="str">
            <v>DEF</v>
          </cell>
          <cell r="AK6" t="str">
            <v>Variable</v>
          </cell>
        </row>
        <row r="7">
          <cell r="C7" t="str">
            <v>Re-application, Credit never awarded</v>
          </cell>
          <cell r="F7" t="str">
            <v>Seniors</v>
          </cell>
          <cell r="G7" t="str">
            <v>Rural/RHS 515</v>
          </cell>
          <cell r="H7" t="str">
            <v>Central</v>
          </cell>
          <cell r="J7" t="str">
            <v>Calaveras</v>
          </cell>
          <cell r="M7" t="str">
            <v>Conversion</v>
          </cell>
          <cell r="N7" t="str">
            <v>Some Elderly - 62+</v>
          </cell>
          <cell r="O7" t="str">
            <v>Housing Co-op</v>
          </cell>
          <cell r="P7" t="str">
            <v xml:space="preserve">Consultant </v>
          </cell>
          <cell r="R7" t="str">
            <v>Joe Serna, Jr. Farmworker</v>
          </cell>
          <cell r="S7">
            <v>5</v>
          </cell>
          <cell r="T7">
            <v>5</v>
          </cell>
          <cell r="U7">
            <v>5</v>
          </cell>
          <cell r="V7" t="str">
            <v>Non-profit Corporation</v>
          </cell>
          <cell r="W7" t="str">
            <v>Other</v>
          </cell>
          <cell r="X7" t="str">
            <v>DDA</v>
          </cell>
          <cell r="AA7" t="str">
            <v>3 Bdrm.</v>
          </cell>
          <cell r="AF7">
            <v>0.35</v>
          </cell>
          <cell r="AH7" t="str">
            <v>4 Bdrm.</v>
          </cell>
          <cell r="AJ7" t="str">
            <v>Not Yet Known</v>
          </cell>
          <cell r="AK7" t="str">
            <v>Other</v>
          </cell>
        </row>
        <row r="8">
          <cell r="F8" t="str">
            <v>Large Family/At-Risk Waiver</v>
          </cell>
          <cell r="G8" t="str">
            <v>Rural/RHS 538</v>
          </cell>
          <cell r="H8" t="str">
            <v>Coastal California</v>
          </cell>
          <cell r="J8" t="str">
            <v>Colusa</v>
          </cell>
          <cell r="N8" t="str">
            <v>Students Only</v>
          </cell>
          <cell r="O8" t="str">
            <v xml:space="preserve">SRO </v>
          </cell>
          <cell r="P8" t="str">
            <v>General Partner</v>
          </cell>
          <cell r="R8" t="str">
            <v>MHP - General</v>
          </cell>
          <cell r="S8">
            <v>6</v>
          </cell>
          <cell r="T8">
            <v>6</v>
          </cell>
          <cell r="U8">
            <v>6</v>
          </cell>
          <cell r="V8" t="str">
            <v>Non-profit Public Benefit Corporation</v>
          </cell>
          <cell r="X8" t="str">
            <v>Eminent Domain</v>
          </cell>
          <cell r="AA8" t="str">
            <v>4 Bdrm.</v>
          </cell>
          <cell r="AF8">
            <v>0.4</v>
          </cell>
          <cell r="AH8" t="str">
            <v>5 Bdrm.</v>
          </cell>
          <cell r="AJ8" t="str">
            <v>None</v>
          </cell>
        </row>
        <row r="9">
          <cell r="G9" t="str">
            <v>Small Development</v>
          </cell>
          <cell r="H9" t="str">
            <v>San Francisco County</v>
          </cell>
          <cell r="J9" t="str">
            <v>Contra Costa</v>
          </cell>
          <cell r="O9" t="str">
            <v>Shared Housing</v>
          </cell>
          <cell r="R9" t="str">
            <v>MHP - Gov. Homeless Init.</v>
          </cell>
          <cell r="S9">
            <v>7</v>
          </cell>
          <cell r="T9">
            <v>7</v>
          </cell>
          <cell r="U9">
            <v>7</v>
          </cell>
          <cell r="V9" t="str">
            <v xml:space="preserve">For-profit Corporation </v>
          </cell>
          <cell r="X9" t="str">
            <v>Other -specify in Applicant Notes</v>
          </cell>
          <cell r="AA9" t="str">
            <v>5 Bdrm.</v>
          </cell>
          <cell r="AF9">
            <v>0.45</v>
          </cell>
          <cell r="AJ9" t="str">
            <v>IO</v>
          </cell>
        </row>
        <row r="10">
          <cell r="G10" t="str">
            <v>At-Risk</v>
          </cell>
          <cell r="H10" t="str">
            <v>San Mateo/Santa Clara</v>
          </cell>
          <cell r="J10" t="str">
            <v>Del Norte</v>
          </cell>
          <cell r="R10" t="str">
            <v>MHP - Homeless Youth</v>
          </cell>
          <cell r="S10">
            <v>8</v>
          </cell>
          <cell r="T10">
            <v>8</v>
          </cell>
          <cell r="U10">
            <v>8</v>
          </cell>
          <cell r="V10" t="str">
            <v>Tribal Government</v>
          </cell>
          <cell r="AF10">
            <v>0.5</v>
          </cell>
          <cell r="AJ10" t="str">
            <v>F2FL</v>
          </cell>
        </row>
        <row r="11">
          <cell r="G11" t="str">
            <v>At-Risk and In Rural Census Tract</v>
          </cell>
          <cell r="H11" t="str">
            <v>North and East Bay</v>
          </cell>
          <cell r="J11" t="str">
            <v>El Dorado</v>
          </cell>
          <cell r="R11" t="str">
            <v>MHP - Supportive Housing</v>
          </cell>
          <cell r="S11">
            <v>9</v>
          </cell>
          <cell r="T11">
            <v>9</v>
          </cell>
          <cell r="U11">
            <v>9</v>
          </cell>
          <cell r="V11" t="str">
            <v>Public Agency</v>
          </cell>
          <cell r="AF11">
            <v>0.55000000000000004</v>
          </cell>
          <cell r="AJ11" t="str">
            <v>MHP</v>
          </cell>
        </row>
        <row r="12">
          <cell r="G12" t="str">
            <v>Special Needs</v>
          </cell>
          <cell r="H12" t="str">
            <v xml:space="preserve">Capital/Northern </v>
          </cell>
          <cell r="J12" t="str">
            <v>Fresno</v>
          </cell>
          <cell r="R12" t="str">
            <v>NHTF - Nat Hsng Trust Fnd</v>
          </cell>
          <cell r="S12">
            <v>10</v>
          </cell>
          <cell r="T12">
            <v>10</v>
          </cell>
          <cell r="U12">
            <v>10</v>
          </cell>
          <cell r="V12" t="str">
            <v>Joint Powers Authority</v>
          </cell>
          <cell r="AF12">
            <v>0.6</v>
          </cell>
          <cell r="AJ12" t="str">
            <v>Other</v>
          </cell>
        </row>
        <row r="13">
          <cell r="G13" t="str">
            <v>SRO</v>
          </cell>
          <cell r="H13" t="str">
            <v>All Other</v>
          </cell>
          <cell r="J13" t="str">
            <v>Glenn</v>
          </cell>
          <cell r="R13" t="str">
            <v>Predevelopment Loan</v>
          </cell>
          <cell r="S13">
            <v>11</v>
          </cell>
          <cell r="T13">
            <v>11</v>
          </cell>
          <cell r="U13">
            <v>11</v>
          </cell>
          <cell r="V13" t="str">
            <v>Individual(s)</v>
          </cell>
          <cell r="AF13">
            <v>0.65</v>
          </cell>
        </row>
        <row r="14">
          <cell r="J14" t="str">
            <v>Humboldt</v>
          </cell>
          <cell r="R14" t="str">
            <v>Transit Oriented Develop.</v>
          </cell>
          <cell r="S14">
            <v>12</v>
          </cell>
          <cell r="T14">
            <v>12</v>
          </cell>
          <cell r="U14">
            <v>12</v>
          </cell>
          <cell r="V14" t="str">
            <v>Other</v>
          </cell>
        </row>
        <row r="15">
          <cell r="J15" t="str">
            <v>Imperial</v>
          </cell>
          <cell r="R15" t="str">
            <v>VHHP</v>
          </cell>
          <cell r="S15">
            <v>13</v>
          </cell>
          <cell r="T15">
            <v>13</v>
          </cell>
          <cell r="U15">
            <v>13</v>
          </cell>
        </row>
        <row r="16">
          <cell r="J16" t="str">
            <v>Inyo</v>
          </cell>
          <cell r="S16">
            <v>14</v>
          </cell>
          <cell r="T16">
            <v>14</v>
          </cell>
          <cell r="U16">
            <v>14</v>
          </cell>
        </row>
        <row r="17">
          <cell r="J17" t="str">
            <v>Kern</v>
          </cell>
          <cell r="S17">
            <v>15</v>
          </cell>
          <cell r="T17">
            <v>15</v>
          </cell>
          <cell r="U17">
            <v>15</v>
          </cell>
        </row>
        <row r="18">
          <cell r="J18" t="str">
            <v>Kings</v>
          </cell>
          <cell r="S18">
            <v>16</v>
          </cell>
          <cell r="T18">
            <v>16</v>
          </cell>
          <cell r="U18">
            <v>16</v>
          </cell>
        </row>
        <row r="19">
          <cell r="J19" t="str">
            <v>Lake</v>
          </cell>
          <cell r="S19">
            <v>17</v>
          </cell>
          <cell r="T19">
            <v>17</v>
          </cell>
          <cell r="U19">
            <v>17</v>
          </cell>
        </row>
        <row r="20">
          <cell r="J20" t="str">
            <v>Lassen</v>
          </cell>
          <cell r="S20">
            <v>18</v>
          </cell>
          <cell r="T20">
            <v>18</v>
          </cell>
          <cell r="U20">
            <v>18</v>
          </cell>
        </row>
        <row r="21">
          <cell r="J21" t="str">
            <v>Los Angeles</v>
          </cell>
          <cell r="S21">
            <v>19</v>
          </cell>
          <cell r="T21">
            <v>19</v>
          </cell>
          <cell r="U21">
            <v>19</v>
          </cell>
        </row>
        <row r="22">
          <cell r="J22" t="str">
            <v>Madera</v>
          </cell>
          <cell r="S22">
            <v>20</v>
          </cell>
          <cell r="T22">
            <v>20</v>
          </cell>
          <cell r="U22">
            <v>20</v>
          </cell>
        </row>
        <row r="23">
          <cell r="J23" t="str">
            <v>Marin</v>
          </cell>
          <cell r="S23">
            <v>21</v>
          </cell>
          <cell r="T23">
            <v>21</v>
          </cell>
          <cell r="U23">
            <v>21</v>
          </cell>
        </row>
        <row r="24">
          <cell r="J24" t="str">
            <v>Mariposa</v>
          </cell>
          <cell r="S24">
            <v>22</v>
          </cell>
          <cell r="T24">
            <v>22</v>
          </cell>
          <cell r="U24">
            <v>22</v>
          </cell>
        </row>
        <row r="25">
          <cell r="J25" t="str">
            <v>Mendocino</v>
          </cell>
          <cell r="S25">
            <v>23</v>
          </cell>
          <cell r="T25">
            <v>23</v>
          </cell>
          <cell r="U25">
            <v>23</v>
          </cell>
        </row>
        <row r="26">
          <cell r="J26" t="str">
            <v>Merced</v>
          </cell>
          <cell r="S26">
            <v>24</v>
          </cell>
          <cell r="T26">
            <v>24</v>
          </cell>
          <cell r="U26">
            <v>24</v>
          </cell>
        </row>
        <row r="27">
          <cell r="J27" t="str">
            <v>Modoc</v>
          </cell>
          <cell r="S27">
            <v>25</v>
          </cell>
          <cell r="T27">
            <v>25</v>
          </cell>
          <cell r="U27">
            <v>25</v>
          </cell>
        </row>
        <row r="28">
          <cell r="J28" t="str">
            <v>Mono</v>
          </cell>
          <cell r="S28">
            <v>26</v>
          </cell>
          <cell r="T28">
            <v>26</v>
          </cell>
          <cell r="U28">
            <v>26</v>
          </cell>
        </row>
        <row r="29">
          <cell r="J29" t="str">
            <v>Monterey</v>
          </cell>
          <cell r="S29">
            <v>27</v>
          </cell>
          <cell r="T29">
            <v>27</v>
          </cell>
          <cell r="U29">
            <v>27</v>
          </cell>
        </row>
        <row r="30">
          <cell r="J30" t="str">
            <v>Napa</v>
          </cell>
          <cell r="S30">
            <v>28</v>
          </cell>
          <cell r="T30">
            <v>28</v>
          </cell>
          <cell r="U30">
            <v>28</v>
          </cell>
        </row>
        <row r="31">
          <cell r="J31" t="str">
            <v>Nevada</v>
          </cell>
          <cell r="S31">
            <v>29</v>
          </cell>
          <cell r="T31">
            <v>29</v>
          </cell>
          <cell r="U31">
            <v>29</v>
          </cell>
        </row>
        <row r="32">
          <cell r="J32" t="str">
            <v>Orange</v>
          </cell>
          <cell r="S32">
            <v>30</v>
          </cell>
          <cell r="T32">
            <v>30</v>
          </cell>
          <cell r="U32">
            <v>30</v>
          </cell>
        </row>
        <row r="33">
          <cell r="J33" t="str">
            <v>Placer</v>
          </cell>
          <cell r="S33">
            <v>31</v>
          </cell>
          <cell r="T33">
            <v>31</v>
          </cell>
          <cell r="U33">
            <v>31</v>
          </cell>
        </row>
        <row r="34">
          <cell r="J34" t="str">
            <v>Plumas</v>
          </cell>
          <cell r="S34">
            <v>32</v>
          </cell>
          <cell r="T34">
            <v>32</v>
          </cell>
          <cell r="U34">
            <v>32</v>
          </cell>
        </row>
        <row r="35">
          <cell r="J35" t="str">
            <v>Riverside</v>
          </cell>
          <cell r="S35">
            <v>33</v>
          </cell>
          <cell r="T35">
            <v>33</v>
          </cell>
          <cell r="U35">
            <v>33</v>
          </cell>
        </row>
        <row r="36">
          <cell r="J36" t="str">
            <v>Sacramento</v>
          </cell>
          <cell r="S36">
            <v>34</v>
          </cell>
          <cell r="T36">
            <v>34</v>
          </cell>
          <cell r="U36">
            <v>34</v>
          </cell>
        </row>
        <row r="37">
          <cell r="J37" t="str">
            <v>San Benito</v>
          </cell>
          <cell r="S37">
            <v>35</v>
          </cell>
          <cell r="T37">
            <v>35</v>
          </cell>
          <cell r="U37">
            <v>35</v>
          </cell>
        </row>
        <row r="38">
          <cell r="J38" t="str">
            <v>San Bernardino</v>
          </cell>
          <cell r="S38">
            <v>36</v>
          </cell>
          <cell r="T38">
            <v>36</v>
          </cell>
          <cell r="U38">
            <v>36</v>
          </cell>
        </row>
        <row r="39">
          <cell r="J39" t="str">
            <v>San Diego</v>
          </cell>
          <cell r="S39">
            <v>37</v>
          </cell>
          <cell r="T39">
            <v>37</v>
          </cell>
          <cell r="U39">
            <v>37</v>
          </cell>
        </row>
        <row r="40">
          <cell r="J40" t="str">
            <v xml:space="preserve">San Francisco </v>
          </cell>
          <cell r="S40">
            <v>38</v>
          </cell>
          <cell r="T40">
            <v>38</v>
          </cell>
          <cell r="U40">
            <v>38</v>
          </cell>
        </row>
        <row r="41">
          <cell r="J41" t="str">
            <v>San Joaquin</v>
          </cell>
          <cell r="S41">
            <v>39</v>
          </cell>
          <cell r="T41">
            <v>39</v>
          </cell>
          <cell r="U41">
            <v>39</v>
          </cell>
        </row>
        <row r="42">
          <cell r="J42" t="str">
            <v>San Luis Obispo</v>
          </cell>
          <cell r="S42">
            <v>40</v>
          </cell>
          <cell r="T42">
            <v>40</v>
          </cell>
          <cell r="U42">
            <v>40</v>
          </cell>
        </row>
        <row r="43">
          <cell r="J43" t="str">
            <v>San Mateo</v>
          </cell>
          <cell r="S43">
            <v>41</v>
          </cell>
          <cell r="T43">
            <v>41</v>
          </cell>
        </row>
        <row r="44">
          <cell r="J44" t="str">
            <v>Santa Barbara</v>
          </cell>
          <cell r="S44">
            <v>42</v>
          </cell>
          <cell r="T44">
            <v>42</v>
          </cell>
        </row>
        <row r="45">
          <cell r="J45" t="str">
            <v>Santa Clara</v>
          </cell>
          <cell r="S45">
            <v>43</v>
          </cell>
          <cell r="T45">
            <v>43</v>
          </cell>
        </row>
        <row r="46">
          <cell r="J46" t="str">
            <v>Santa Cruz</v>
          </cell>
          <cell r="S46">
            <v>44</v>
          </cell>
          <cell r="T46">
            <v>44</v>
          </cell>
        </row>
        <row r="47">
          <cell r="J47" t="str">
            <v>Shasta</v>
          </cell>
          <cell r="S47">
            <v>45</v>
          </cell>
          <cell r="T47">
            <v>45</v>
          </cell>
        </row>
        <row r="48">
          <cell r="J48" t="str">
            <v>Sierra</v>
          </cell>
          <cell r="S48">
            <v>46</v>
          </cell>
          <cell r="T48">
            <v>46</v>
          </cell>
        </row>
        <row r="49">
          <cell r="J49" t="str">
            <v>Siskiyou</v>
          </cell>
          <cell r="S49">
            <v>47</v>
          </cell>
          <cell r="T49">
            <v>47</v>
          </cell>
        </row>
        <row r="50">
          <cell r="J50" t="str">
            <v>Solano</v>
          </cell>
          <cell r="S50">
            <v>48</v>
          </cell>
          <cell r="T50">
            <v>48</v>
          </cell>
        </row>
        <row r="51">
          <cell r="J51" t="str">
            <v>Sonoma</v>
          </cell>
          <cell r="S51">
            <v>49</v>
          </cell>
          <cell r="T51">
            <v>49</v>
          </cell>
        </row>
        <row r="52">
          <cell r="J52" t="str">
            <v>Stanislaus</v>
          </cell>
          <cell r="S52">
            <v>50</v>
          </cell>
          <cell r="T52">
            <v>50</v>
          </cell>
        </row>
        <row r="53">
          <cell r="J53" t="str">
            <v>Sutter</v>
          </cell>
          <cell r="S53">
            <v>51</v>
          </cell>
          <cell r="T53">
            <v>51</v>
          </cell>
        </row>
        <row r="54">
          <cell r="J54" t="str">
            <v>Tehama</v>
          </cell>
          <cell r="S54">
            <v>52</v>
          </cell>
          <cell r="T54">
            <v>52</v>
          </cell>
        </row>
        <row r="55">
          <cell r="J55" t="str">
            <v>Trinity</v>
          </cell>
          <cell r="S55">
            <v>53</v>
          </cell>
          <cell r="T55">
            <v>53</v>
          </cell>
        </row>
        <row r="56">
          <cell r="J56" t="str">
            <v>Tulare</v>
          </cell>
          <cell r="S56">
            <v>54</v>
          </cell>
        </row>
        <row r="57">
          <cell r="J57" t="str">
            <v>Tuolumne</v>
          </cell>
          <cell r="S57">
            <v>55</v>
          </cell>
        </row>
        <row r="58">
          <cell r="J58" t="str">
            <v>Ventura</v>
          </cell>
          <cell r="S58">
            <v>56</v>
          </cell>
        </row>
        <row r="59">
          <cell r="J59" t="str">
            <v>Yolo</v>
          </cell>
          <cell r="S59">
            <v>57</v>
          </cell>
        </row>
        <row r="60">
          <cell r="J60" t="str">
            <v>Yuba</v>
          </cell>
          <cell r="S60">
            <v>58</v>
          </cell>
        </row>
        <row r="61">
          <cell r="S61">
            <v>59</v>
          </cell>
        </row>
        <row r="62">
          <cell r="S62">
            <v>60</v>
          </cell>
        </row>
        <row r="63">
          <cell r="S63">
            <v>61</v>
          </cell>
        </row>
        <row r="64">
          <cell r="S64">
            <v>62</v>
          </cell>
        </row>
        <row r="65">
          <cell r="S65">
            <v>63</v>
          </cell>
        </row>
        <row r="66">
          <cell r="S66">
            <v>64</v>
          </cell>
        </row>
        <row r="67">
          <cell r="S67">
            <v>65</v>
          </cell>
        </row>
        <row r="68">
          <cell r="S68">
            <v>66</v>
          </cell>
        </row>
        <row r="69">
          <cell r="S69">
            <v>67</v>
          </cell>
        </row>
        <row r="70">
          <cell r="S70">
            <v>68</v>
          </cell>
        </row>
        <row r="71">
          <cell r="S71">
            <v>69</v>
          </cell>
        </row>
        <row r="72">
          <cell r="S72">
            <v>70</v>
          </cell>
        </row>
        <row r="73">
          <cell r="S73">
            <v>71</v>
          </cell>
        </row>
        <row r="74">
          <cell r="S74">
            <v>72</v>
          </cell>
        </row>
        <row r="75">
          <cell r="S75">
            <v>73</v>
          </cell>
        </row>
        <row r="76">
          <cell r="S76">
            <v>74</v>
          </cell>
        </row>
        <row r="77">
          <cell r="S77">
            <v>75</v>
          </cell>
        </row>
        <row r="78">
          <cell r="S78">
            <v>76</v>
          </cell>
        </row>
        <row r="79">
          <cell r="S79">
            <v>77</v>
          </cell>
        </row>
        <row r="80">
          <cell r="S80">
            <v>78</v>
          </cell>
        </row>
        <row r="81">
          <cell r="S81">
            <v>79</v>
          </cell>
        </row>
        <row r="82">
          <cell r="S82">
            <v>80</v>
          </cell>
        </row>
      </sheetData>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NPLH Rents"/>
      <sheetName val="Subsidies"/>
      <sheetName val="Dev Sources"/>
      <sheetName val="Dev Budget"/>
      <sheetName val="Perm S&amp;U"/>
      <sheetName val="Dev Fee Instructions"/>
      <sheetName val="Dev Fee"/>
      <sheetName val="Supportive Services Costs"/>
      <sheetName val="Operating "/>
      <sheetName val="Cash Flow"/>
      <sheetName val="NPLH COSR Calculation"/>
      <sheetName val="9% COSR"/>
      <sheetName val="Income Limits"/>
      <sheetName val="Experience"/>
      <sheetName val="Certifications"/>
      <sheetName val="Legal Status"/>
      <sheetName val="Narrative-Concat."/>
      <sheetName val="SD_Dropdowns"/>
      <sheetName val="Drop Down"/>
      <sheetName val="Contact Names Formula"/>
      <sheetName val="MAPPING"/>
    </sheetNames>
    <sheetDataSet>
      <sheetData sheetId="0"/>
      <sheetData sheetId="1"/>
      <sheetData sheetId="2"/>
      <sheetData sheetId="3"/>
      <sheetData sheetId="4"/>
      <sheetData sheetId="5"/>
      <sheetData sheetId="6">
        <row r="27">
          <cell r="Z27">
            <v>0.5</v>
          </cell>
          <cell r="AA27" t="e">
            <v>#VALUE!</v>
          </cell>
          <cell r="AB27" t="e">
            <v>#VALUE!</v>
          </cell>
          <cell r="AC27" t="e">
            <v>#VALUE!</v>
          </cell>
          <cell r="AD27" t="e">
            <v>#VALUE!</v>
          </cell>
          <cell r="AE27" t="e">
            <v>#VALUE!</v>
          </cell>
          <cell r="AF27" t="e">
            <v>#VALUE!</v>
          </cell>
        </row>
        <row r="34">
          <cell r="Z34">
            <v>0.8</v>
          </cell>
          <cell r="AA34" t="e">
            <v>#VALUE!</v>
          </cell>
          <cell r="AB34" t="e">
            <v>#VALUE!</v>
          </cell>
          <cell r="AC34" t="e">
            <v>#VALUE!</v>
          </cell>
          <cell r="AD34" t="e">
            <v>#VALUE!</v>
          </cell>
          <cell r="AE34" t="e">
            <v>#VALUE!</v>
          </cell>
          <cell r="AF34" t="e">
            <v>#VALUE!</v>
          </cell>
        </row>
        <row r="35">
          <cell r="Z35">
            <v>0.7</v>
          </cell>
          <cell r="AA35" t="e">
            <v>#VALUE!</v>
          </cell>
          <cell r="AB35" t="e">
            <v>#VALUE!</v>
          </cell>
          <cell r="AC35" t="e">
            <v>#VALUE!</v>
          </cell>
          <cell r="AD35" t="e">
            <v>#VALUE!</v>
          </cell>
          <cell r="AE35" t="e">
            <v>#VALUE!</v>
          </cell>
          <cell r="AF35" t="e">
            <v>#VALUE!</v>
          </cell>
        </row>
        <row r="36">
          <cell r="Z36">
            <v>0.6</v>
          </cell>
          <cell r="AA36" t="e">
            <v>#VALUE!</v>
          </cell>
          <cell r="AB36" t="e">
            <v>#VALUE!</v>
          </cell>
          <cell r="AC36" t="e">
            <v>#VALUE!</v>
          </cell>
          <cell r="AD36" t="e">
            <v>#VALUE!</v>
          </cell>
          <cell r="AE36" t="e">
            <v>#VALUE!</v>
          </cell>
          <cell r="AF36" t="e">
            <v>#VALUE!</v>
          </cell>
        </row>
        <row r="37">
          <cell r="Z37">
            <v>0.55000000000000004</v>
          </cell>
          <cell r="AA37" t="e">
            <v>#VALUE!</v>
          </cell>
          <cell r="AB37" t="e">
            <v>#VALUE!</v>
          </cell>
          <cell r="AC37" t="e">
            <v>#VALUE!</v>
          </cell>
          <cell r="AD37" t="e">
            <v>#VALUE!</v>
          </cell>
          <cell r="AE37" t="e">
            <v>#VALUE!</v>
          </cell>
          <cell r="AF37" t="e">
            <v>#VALUE!</v>
          </cell>
        </row>
        <row r="38">
          <cell r="Z38">
            <v>0.5</v>
          </cell>
          <cell r="AA38" t="e">
            <v>#VALUE!</v>
          </cell>
          <cell r="AB38" t="e">
            <v>#VALUE!</v>
          </cell>
          <cell r="AC38" t="e">
            <v>#VALUE!</v>
          </cell>
          <cell r="AD38" t="e">
            <v>#VALUE!</v>
          </cell>
          <cell r="AE38" t="e">
            <v>#VALUE!</v>
          </cell>
          <cell r="AF38" t="e">
            <v>#VALUE!</v>
          </cell>
        </row>
        <row r="39">
          <cell r="Z39">
            <v>0.45</v>
          </cell>
          <cell r="AA39" t="e">
            <v>#VALUE!</v>
          </cell>
          <cell r="AB39" t="e">
            <v>#VALUE!</v>
          </cell>
          <cell r="AC39" t="e">
            <v>#VALUE!</v>
          </cell>
          <cell r="AD39" t="e">
            <v>#VALUE!</v>
          </cell>
          <cell r="AE39" t="e">
            <v>#VALUE!</v>
          </cell>
          <cell r="AF39" t="e">
            <v>#VALUE!</v>
          </cell>
        </row>
        <row r="40">
          <cell r="Z40">
            <v>0.4</v>
          </cell>
          <cell r="AA40" t="e">
            <v>#VALUE!</v>
          </cell>
          <cell r="AB40" t="e">
            <v>#VALUE!</v>
          </cell>
          <cell r="AC40" t="e">
            <v>#VALUE!</v>
          </cell>
          <cell r="AD40" t="e">
            <v>#VALUE!</v>
          </cell>
          <cell r="AE40" t="e">
            <v>#VALUE!</v>
          </cell>
          <cell r="AF40" t="e">
            <v>#VALUE!</v>
          </cell>
        </row>
        <row r="41">
          <cell r="Z41">
            <v>0.35</v>
          </cell>
          <cell r="AA41" t="e">
            <v>#VALUE!</v>
          </cell>
          <cell r="AB41" t="e">
            <v>#VALUE!</v>
          </cell>
          <cell r="AC41" t="e">
            <v>#VALUE!</v>
          </cell>
          <cell r="AD41" t="e">
            <v>#VALUE!</v>
          </cell>
          <cell r="AE41" t="e">
            <v>#VALUE!</v>
          </cell>
          <cell r="AF41" t="e">
            <v>#VALUE!</v>
          </cell>
        </row>
        <row r="42">
          <cell r="Z42">
            <v>0.3</v>
          </cell>
          <cell r="AA42" t="e">
            <v>#VALUE!</v>
          </cell>
          <cell r="AB42" t="e">
            <v>#VALUE!</v>
          </cell>
          <cell r="AC42" t="e">
            <v>#VALUE!</v>
          </cell>
          <cell r="AD42" t="e">
            <v>#VALUE!</v>
          </cell>
          <cell r="AE42" t="e">
            <v>#VALUE!</v>
          </cell>
          <cell r="AF42" t="e">
            <v>#VALUE!</v>
          </cell>
        </row>
        <row r="43">
          <cell r="Z43">
            <v>0.25</v>
          </cell>
          <cell r="AA43" t="e">
            <v>#VALUE!</v>
          </cell>
          <cell r="AB43" t="e">
            <v>#VALUE!</v>
          </cell>
          <cell r="AC43" t="e">
            <v>#VALUE!</v>
          </cell>
          <cell r="AD43" t="e">
            <v>#VALUE!</v>
          </cell>
          <cell r="AE43" t="e">
            <v>#VALUE!</v>
          </cell>
          <cell r="AF43" t="e">
            <v>#VALUE!</v>
          </cell>
        </row>
        <row r="44">
          <cell r="Z44">
            <v>0.2</v>
          </cell>
          <cell r="AA44" t="e">
            <v>#VALUE!</v>
          </cell>
          <cell r="AB44" t="e">
            <v>#VALUE!</v>
          </cell>
          <cell r="AC44" t="e">
            <v>#VALUE!</v>
          </cell>
          <cell r="AD44" t="e">
            <v>#VALUE!</v>
          </cell>
          <cell r="AE44" t="e">
            <v>#VALUE!</v>
          </cell>
          <cell r="AF44" t="e">
            <v>#VALUE!</v>
          </cell>
        </row>
        <row r="45">
          <cell r="Z45">
            <v>0.15</v>
          </cell>
          <cell r="AA45" t="e">
            <v>#VALUE!</v>
          </cell>
          <cell r="AB45" t="e">
            <v>#VALUE!</v>
          </cell>
          <cell r="AC45" t="e">
            <v>#VALUE!</v>
          </cell>
          <cell r="AD45" t="e">
            <v>#VALUE!</v>
          </cell>
          <cell r="AE45" t="e">
            <v>#VALUE!</v>
          </cell>
          <cell r="AF45" t="e">
            <v>#VALUE!</v>
          </cell>
        </row>
        <row r="135">
          <cell r="A135">
            <v>0.65</v>
          </cell>
          <cell r="B135">
            <v>0</v>
          </cell>
          <cell r="C135">
            <v>0</v>
          </cell>
          <cell r="D135">
            <v>0</v>
          </cell>
          <cell r="E135">
            <v>0</v>
          </cell>
          <cell r="F135">
            <v>0</v>
          </cell>
          <cell r="G135">
            <v>0</v>
          </cell>
        </row>
        <row r="136">
          <cell r="A136">
            <v>0.6</v>
          </cell>
          <cell r="B136">
            <v>0</v>
          </cell>
          <cell r="C136">
            <v>0</v>
          </cell>
          <cell r="D136">
            <v>0</v>
          </cell>
          <cell r="E136">
            <v>0</v>
          </cell>
          <cell r="F136">
            <v>0</v>
          </cell>
          <cell r="G136">
            <v>0</v>
          </cell>
        </row>
        <row r="137">
          <cell r="A137">
            <v>0.55000000000000004</v>
          </cell>
          <cell r="B137">
            <v>0</v>
          </cell>
          <cell r="C137">
            <v>0</v>
          </cell>
          <cell r="D137">
            <v>0</v>
          </cell>
          <cell r="E137">
            <v>0</v>
          </cell>
          <cell r="F137">
            <v>0</v>
          </cell>
          <cell r="G137">
            <v>0</v>
          </cell>
        </row>
        <row r="138">
          <cell r="A138">
            <v>0.5</v>
          </cell>
          <cell r="B138">
            <v>0</v>
          </cell>
          <cell r="C138">
            <v>0</v>
          </cell>
          <cell r="D138">
            <v>0</v>
          </cell>
          <cell r="E138">
            <v>0</v>
          </cell>
          <cell r="F138">
            <v>0</v>
          </cell>
          <cell r="G138">
            <v>0</v>
          </cell>
        </row>
        <row r="139">
          <cell r="A139">
            <v>0.45</v>
          </cell>
          <cell r="B139">
            <v>0</v>
          </cell>
          <cell r="C139">
            <v>0</v>
          </cell>
          <cell r="D139">
            <v>0</v>
          </cell>
          <cell r="E139">
            <v>0</v>
          </cell>
          <cell r="F139">
            <v>0</v>
          </cell>
          <cell r="G139">
            <v>0</v>
          </cell>
        </row>
        <row r="140">
          <cell r="A140">
            <v>0.4</v>
          </cell>
          <cell r="B140">
            <v>0</v>
          </cell>
          <cell r="C140">
            <v>0</v>
          </cell>
          <cell r="D140">
            <v>0</v>
          </cell>
          <cell r="E140">
            <v>0</v>
          </cell>
          <cell r="F140">
            <v>0</v>
          </cell>
          <cell r="G140">
            <v>0</v>
          </cell>
        </row>
        <row r="141">
          <cell r="A141">
            <v>0.35</v>
          </cell>
          <cell r="B141">
            <v>0</v>
          </cell>
          <cell r="C141">
            <v>0</v>
          </cell>
          <cell r="D141">
            <v>0</v>
          </cell>
          <cell r="E141">
            <v>0</v>
          </cell>
          <cell r="F141">
            <v>0</v>
          </cell>
          <cell r="G141">
            <v>0</v>
          </cell>
        </row>
        <row r="142">
          <cell r="A142">
            <v>0.3</v>
          </cell>
          <cell r="B142">
            <v>0</v>
          </cell>
          <cell r="C142">
            <v>0</v>
          </cell>
          <cell r="D142">
            <v>0</v>
          </cell>
          <cell r="E142">
            <v>0</v>
          </cell>
          <cell r="F142">
            <v>0</v>
          </cell>
          <cell r="G142">
            <v>0</v>
          </cell>
        </row>
        <row r="143">
          <cell r="A143">
            <v>0.25</v>
          </cell>
          <cell r="B143">
            <v>0</v>
          </cell>
          <cell r="C143">
            <v>0</v>
          </cell>
          <cell r="D143">
            <v>0</v>
          </cell>
          <cell r="E143">
            <v>0</v>
          </cell>
          <cell r="F143">
            <v>0</v>
          </cell>
          <cell r="G143">
            <v>0</v>
          </cell>
        </row>
        <row r="144">
          <cell r="A144">
            <v>0.2</v>
          </cell>
          <cell r="B144">
            <v>0</v>
          </cell>
          <cell r="C144">
            <v>0</v>
          </cell>
          <cell r="D144">
            <v>0</v>
          </cell>
          <cell r="E144">
            <v>0</v>
          </cell>
          <cell r="F144">
            <v>0</v>
          </cell>
          <cell r="G144">
            <v>0</v>
          </cell>
        </row>
        <row r="145">
          <cell r="A145">
            <v>0.15</v>
          </cell>
          <cell r="B145">
            <v>0</v>
          </cell>
          <cell r="C145">
            <v>0</v>
          </cell>
          <cell r="D145">
            <v>0</v>
          </cell>
          <cell r="E145">
            <v>0</v>
          </cell>
          <cell r="F145">
            <v>0</v>
          </cell>
          <cell r="G145">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
          <cell r="A2">
            <v>1</v>
          </cell>
          <cell r="C2">
            <v>1</v>
          </cell>
          <cell r="E2">
            <v>1</v>
          </cell>
          <cell r="G2" t="str">
            <v>AK</v>
          </cell>
        </row>
        <row r="3">
          <cell r="A3">
            <v>2</v>
          </cell>
          <cell r="C3">
            <v>2</v>
          </cell>
          <cell r="E3">
            <v>2</v>
          </cell>
          <cell r="G3" t="str">
            <v>AL</v>
          </cell>
        </row>
        <row r="4">
          <cell r="A4">
            <v>3</v>
          </cell>
          <cell r="C4">
            <v>3</v>
          </cell>
          <cell r="E4">
            <v>3</v>
          </cell>
          <cell r="G4" t="str">
            <v>AR</v>
          </cell>
        </row>
        <row r="5">
          <cell r="A5">
            <v>4</v>
          </cell>
          <cell r="C5">
            <v>4</v>
          </cell>
          <cell r="E5">
            <v>4</v>
          </cell>
          <cell r="G5" t="str">
            <v>AZ</v>
          </cell>
        </row>
        <row r="6">
          <cell r="A6">
            <v>5</v>
          </cell>
          <cell r="C6">
            <v>5</v>
          </cell>
          <cell r="E6">
            <v>5</v>
          </cell>
          <cell r="G6" t="str">
            <v>CA</v>
          </cell>
        </row>
        <row r="7">
          <cell r="A7">
            <v>6</v>
          </cell>
          <cell r="C7">
            <v>6</v>
          </cell>
          <cell r="E7">
            <v>6</v>
          </cell>
          <cell r="G7" t="str">
            <v>CO</v>
          </cell>
        </row>
        <row r="8">
          <cell r="A8">
            <v>7</v>
          </cell>
          <cell r="C8">
            <v>7</v>
          </cell>
          <cell r="E8">
            <v>7</v>
          </cell>
          <cell r="G8" t="str">
            <v>CT</v>
          </cell>
        </row>
        <row r="9">
          <cell r="A9">
            <v>8</v>
          </cell>
          <cell r="C9">
            <v>8</v>
          </cell>
          <cell r="E9">
            <v>8</v>
          </cell>
          <cell r="G9" t="str">
            <v>DC</v>
          </cell>
        </row>
        <row r="10">
          <cell r="A10">
            <v>9</v>
          </cell>
          <cell r="C10">
            <v>9</v>
          </cell>
          <cell r="E10">
            <v>9</v>
          </cell>
          <cell r="G10" t="str">
            <v>DE</v>
          </cell>
        </row>
        <row r="11">
          <cell r="A11">
            <v>10</v>
          </cell>
          <cell r="C11">
            <v>10</v>
          </cell>
          <cell r="E11">
            <v>10</v>
          </cell>
          <cell r="G11" t="str">
            <v>FL</v>
          </cell>
        </row>
        <row r="12">
          <cell r="A12">
            <v>11</v>
          </cell>
          <cell r="C12">
            <v>11</v>
          </cell>
          <cell r="E12">
            <v>11</v>
          </cell>
          <cell r="G12" t="str">
            <v>GA</v>
          </cell>
        </row>
        <row r="13">
          <cell r="A13">
            <v>12</v>
          </cell>
          <cell r="C13">
            <v>12</v>
          </cell>
          <cell r="E13">
            <v>12</v>
          </cell>
          <cell r="G13" t="str">
            <v>HI</v>
          </cell>
        </row>
        <row r="14">
          <cell r="A14">
            <v>13</v>
          </cell>
          <cell r="C14">
            <v>13</v>
          </cell>
          <cell r="E14">
            <v>13</v>
          </cell>
          <cell r="G14" t="str">
            <v>IA</v>
          </cell>
        </row>
        <row r="15">
          <cell r="A15">
            <v>14</v>
          </cell>
          <cell r="C15">
            <v>14</v>
          </cell>
          <cell r="E15">
            <v>14</v>
          </cell>
          <cell r="G15" t="str">
            <v>ID</v>
          </cell>
        </row>
        <row r="16">
          <cell r="A16">
            <v>15</v>
          </cell>
          <cell r="C16">
            <v>15</v>
          </cell>
          <cell r="E16">
            <v>15</v>
          </cell>
          <cell r="G16" t="str">
            <v>IL</v>
          </cell>
        </row>
        <row r="17">
          <cell r="A17">
            <v>16</v>
          </cell>
          <cell r="C17">
            <v>16</v>
          </cell>
          <cell r="E17">
            <v>16</v>
          </cell>
          <cell r="G17" t="str">
            <v>IN</v>
          </cell>
        </row>
        <row r="18">
          <cell r="A18">
            <v>17</v>
          </cell>
          <cell r="C18">
            <v>17</v>
          </cell>
          <cell r="E18">
            <v>17</v>
          </cell>
          <cell r="G18" t="str">
            <v>KS</v>
          </cell>
        </row>
        <row r="19">
          <cell r="A19">
            <v>18</v>
          </cell>
          <cell r="C19">
            <v>18</v>
          </cell>
          <cell r="E19">
            <v>18</v>
          </cell>
          <cell r="G19" t="str">
            <v>KY</v>
          </cell>
        </row>
        <row r="20">
          <cell r="A20">
            <v>19</v>
          </cell>
          <cell r="C20">
            <v>19</v>
          </cell>
          <cell r="E20">
            <v>19</v>
          </cell>
          <cell r="G20" t="str">
            <v>LA</v>
          </cell>
        </row>
        <row r="21">
          <cell r="A21">
            <v>20</v>
          </cell>
          <cell r="C21">
            <v>20</v>
          </cell>
          <cell r="E21">
            <v>20</v>
          </cell>
          <cell r="G21" t="str">
            <v>MA</v>
          </cell>
        </row>
        <row r="22">
          <cell r="A22">
            <v>22</v>
          </cell>
          <cell r="C22">
            <v>22</v>
          </cell>
          <cell r="E22">
            <v>21</v>
          </cell>
          <cell r="G22" t="str">
            <v>MD</v>
          </cell>
        </row>
        <row r="23">
          <cell r="A23">
            <v>23</v>
          </cell>
          <cell r="C23">
            <v>23</v>
          </cell>
          <cell r="E23">
            <v>22</v>
          </cell>
          <cell r="G23" t="str">
            <v>ME</v>
          </cell>
        </row>
        <row r="24">
          <cell r="A24">
            <v>24</v>
          </cell>
          <cell r="C24">
            <v>24</v>
          </cell>
          <cell r="E24">
            <v>23</v>
          </cell>
          <cell r="G24" t="str">
            <v>MI</v>
          </cell>
        </row>
        <row r="25">
          <cell r="A25">
            <v>25</v>
          </cell>
          <cell r="C25">
            <v>25</v>
          </cell>
          <cell r="E25">
            <v>24</v>
          </cell>
          <cell r="G25" t="str">
            <v>MN</v>
          </cell>
        </row>
        <row r="26">
          <cell r="A26">
            <v>26</v>
          </cell>
          <cell r="C26">
            <v>26</v>
          </cell>
          <cell r="E26">
            <v>25</v>
          </cell>
          <cell r="G26" t="str">
            <v>MO</v>
          </cell>
        </row>
        <row r="27">
          <cell r="A27">
            <v>27</v>
          </cell>
          <cell r="C27">
            <v>27</v>
          </cell>
          <cell r="E27">
            <v>26</v>
          </cell>
          <cell r="G27" t="str">
            <v>MS</v>
          </cell>
        </row>
        <row r="28">
          <cell r="A28">
            <v>28</v>
          </cell>
          <cell r="C28">
            <v>28</v>
          </cell>
          <cell r="E28">
            <v>27</v>
          </cell>
          <cell r="G28" t="str">
            <v>MT</v>
          </cell>
        </row>
        <row r="29">
          <cell r="A29">
            <v>29</v>
          </cell>
          <cell r="C29">
            <v>29</v>
          </cell>
          <cell r="E29">
            <v>28</v>
          </cell>
          <cell r="G29" t="str">
            <v>NC</v>
          </cell>
        </row>
        <row r="30">
          <cell r="A30">
            <v>30</v>
          </cell>
          <cell r="C30">
            <v>30</v>
          </cell>
          <cell r="E30">
            <v>29</v>
          </cell>
          <cell r="G30" t="str">
            <v>ND</v>
          </cell>
        </row>
        <row r="31">
          <cell r="A31">
            <v>31</v>
          </cell>
          <cell r="C31">
            <v>31</v>
          </cell>
          <cell r="E31">
            <v>30</v>
          </cell>
          <cell r="G31" t="str">
            <v>NE</v>
          </cell>
        </row>
        <row r="32">
          <cell r="A32">
            <v>32</v>
          </cell>
          <cell r="C32">
            <v>32</v>
          </cell>
          <cell r="E32">
            <v>31</v>
          </cell>
          <cell r="G32" t="str">
            <v>NH</v>
          </cell>
        </row>
        <row r="33">
          <cell r="A33">
            <v>33</v>
          </cell>
          <cell r="C33">
            <v>33</v>
          </cell>
          <cell r="E33">
            <v>32</v>
          </cell>
          <cell r="G33" t="str">
            <v>NJ</v>
          </cell>
        </row>
        <row r="34">
          <cell r="A34">
            <v>34</v>
          </cell>
          <cell r="C34">
            <v>34</v>
          </cell>
          <cell r="E34">
            <v>33</v>
          </cell>
          <cell r="G34" t="str">
            <v>NM</v>
          </cell>
        </row>
        <row r="35">
          <cell r="A35">
            <v>35</v>
          </cell>
          <cell r="C35">
            <v>35</v>
          </cell>
          <cell r="E35">
            <v>34</v>
          </cell>
          <cell r="G35" t="str">
            <v>NV</v>
          </cell>
        </row>
        <row r="36">
          <cell r="A36">
            <v>36</v>
          </cell>
          <cell r="C36">
            <v>36</v>
          </cell>
          <cell r="E36">
            <v>35</v>
          </cell>
          <cell r="G36" t="str">
            <v>NY</v>
          </cell>
        </row>
        <row r="37">
          <cell r="A37">
            <v>37</v>
          </cell>
          <cell r="C37">
            <v>37</v>
          </cell>
          <cell r="E37">
            <v>36</v>
          </cell>
          <cell r="G37" t="str">
            <v>OH</v>
          </cell>
        </row>
        <row r="38">
          <cell r="A38">
            <v>38</v>
          </cell>
          <cell r="C38">
            <v>38</v>
          </cell>
          <cell r="E38">
            <v>37</v>
          </cell>
          <cell r="G38" t="str">
            <v>OK</v>
          </cell>
        </row>
        <row r="39">
          <cell r="A39">
            <v>39</v>
          </cell>
          <cell r="C39">
            <v>39</v>
          </cell>
          <cell r="E39">
            <v>38</v>
          </cell>
          <cell r="G39" t="str">
            <v>OR</v>
          </cell>
        </row>
        <row r="40">
          <cell r="A40">
            <v>40</v>
          </cell>
          <cell r="C40">
            <v>40</v>
          </cell>
          <cell r="E40">
            <v>39</v>
          </cell>
          <cell r="G40" t="str">
            <v>PA</v>
          </cell>
        </row>
        <row r="41">
          <cell r="A41">
            <v>41</v>
          </cell>
          <cell r="E41">
            <v>40</v>
          </cell>
          <cell r="G41" t="str">
            <v>RI</v>
          </cell>
        </row>
        <row r="42">
          <cell r="A42">
            <v>42</v>
          </cell>
          <cell r="E42">
            <v>41</v>
          </cell>
          <cell r="G42" t="str">
            <v>SC</v>
          </cell>
        </row>
        <row r="43">
          <cell r="A43">
            <v>43</v>
          </cell>
          <cell r="E43">
            <v>42</v>
          </cell>
          <cell r="G43" t="str">
            <v>SD</v>
          </cell>
        </row>
        <row r="44">
          <cell r="A44">
            <v>44</v>
          </cell>
          <cell r="E44">
            <v>43</v>
          </cell>
          <cell r="G44" t="str">
            <v>TN</v>
          </cell>
        </row>
        <row r="45">
          <cell r="A45">
            <v>45</v>
          </cell>
          <cell r="E45">
            <v>44</v>
          </cell>
          <cell r="G45" t="str">
            <v>TX</v>
          </cell>
        </row>
        <row r="46">
          <cell r="A46">
            <v>46</v>
          </cell>
          <cell r="E46">
            <v>45</v>
          </cell>
          <cell r="G46" t="str">
            <v>UT</v>
          </cell>
        </row>
        <row r="47">
          <cell r="A47">
            <v>47</v>
          </cell>
          <cell r="E47">
            <v>46</v>
          </cell>
          <cell r="G47" t="str">
            <v>VA</v>
          </cell>
        </row>
        <row r="48">
          <cell r="A48">
            <v>48</v>
          </cell>
          <cell r="E48">
            <v>47</v>
          </cell>
          <cell r="G48" t="str">
            <v>VT</v>
          </cell>
        </row>
        <row r="49">
          <cell r="A49">
            <v>49</v>
          </cell>
          <cell r="E49">
            <v>48</v>
          </cell>
          <cell r="G49" t="str">
            <v>WA</v>
          </cell>
        </row>
        <row r="50">
          <cell r="A50">
            <v>50</v>
          </cell>
          <cell r="E50">
            <v>49</v>
          </cell>
          <cell r="G50" t="str">
            <v>WI</v>
          </cell>
        </row>
        <row r="51">
          <cell r="A51">
            <v>51</v>
          </cell>
          <cell r="E51">
            <v>50</v>
          </cell>
          <cell r="G51" t="str">
            <v>WV</v>
          </cell>
        </row>
        <row r="52">
          <cell r="A52">
            <v>52</v>
          </cell>
          <cell r="E52">
            <v>51</v>
          </cell>
          <cell r="G52" t="str">
            <v>WY</v>
          </cell>
        </row>
        <row r="53">
          <cell r="E53">
            <v>52</v>
          </cell>
        </row>
        <row r="54">
          <cell r="E54">
            <v>53</v>
          </cell>
        </row>
        <row r="55">
          <cell r="E55">
            <v>54</v>
          </cell>
        </row>
        <row r="56">
          <cell r="E56">
            <v>55</v>
          </cell>
        </row>
        <row r="57">
          <cell r="E57">
            <v>56</v>
          </cell>
        </row>
        <row r="58">
          <cell r="E58">
            <v>57</v>
          </cell>
        </row>
        <row r="59">
          <cell r="E59">
            <v>58</v>
          </cell>
        </row>
        <row r="60">
          <cell r="E60">
            <v>59</v>
          </cell>
        </row>
        <row r="61">
          <cell r="E61">
            <v>60</v>
          </cell>
        </row>
        <row r="62">
          <cell r="E62">
            <v>61</v>
          </cell>
        </row>
        <row r="63">
          <cell r="E63">
            <v>62</v>
          </cell>
        </row>
        <row r="64">
          <cell r="E64">
            <v>63</v>
          </cell>
        </row>
        <row r="65">
          <cell r="E65">
            <v>64</v>
          </cell>
        </row>
        <row r="66">
          <cell r="E66">
            <v>65</v>
          </cell>
        </row>
        <row r="67">
          <cell r="E67">
            <v>66</v>
          </cell>
        </row>
        <row r="68">
          <cell r="E68">
            <v>67</v>
          </cell>
        </row>
        <row r="69">
          <cell r="E69">
            <v>68</v>
          </cell>
        </row>
        <row r="70">
          <cell r="E70">
            <v>69</v>
          </cell>
        </row>
        <row r="71">
          <cell r="E71">
            <v>70</v>
          </cell>
        </row>
        <row r="72">
          <cell r="E72">
            <v>71</v>
          </cell>
        </row>
        <row r="73">
          <cell r="E73">
            <v>72</v>
          </cell>
        </row>
        <row r="74">
          <cell r="E74">
            <v>73</v>
          </cell>
        </row>
        <row r="75">
          <cell r="E75">
            <v>74</v>
          </cell>
        </row>
        <row r="76">
          <cell r="E76">
            <v>75</v>
          </cell>
        </row>
        <row r="77">
          <cell r="E77">
            <v>76</v>
          </cell>
        </row>
        <row r="78">
          <cell r="E78">
            <v>77</v>
          </cell>
        </row>
        <row r="79">
          <cell r="E79">
            <v>78</v>
          </cell>
        </row>
        <row r="80">
          <cell r="E80">
            <v>79</v>
          </cell>
        </row>
        <row r="81">
          <cell r="E81">
            <v>80</v>
          </cell>
        </row>
      </sheetData>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Contacts"/>
      <sheetName val="Narrative "/>
      <sheetName val="Site &amp; Units"/>
      <sheetName val="Misc."/>
      <sheetName val="Rents "/>
      <sheetName val="NPLH Rents"/>
      <sheetName val="HHC Rents"/>
      <sheetName val="Subsidies"/>
      <sheetName val="Dev Sources"/>
      <sheetName val="Dev Budget"/>
      <sheetName val="Perm S&amp;U"/>
      <sheetName val="TBL and High Cost Test"/>
      <sheetName val="Dev Fee 2019"/>
      <sheetName val="Dev Fee 2017 UMR"/>
      <sheetName val="Supportive Services Costs"/>
      <sheetName val="Reserves"/>
      <sheetName val="Operating "/>
      <sheetName val="Cash Flow"/>
      <sheetName val="HHC COSR Calculation"/>
      <sheetName val="UA Mapping"/>
      <sheetName val="NPLH COSR Calculation"/>
      <sheetName val="Income Limits"/>
      <sheetName val="Experience"/>
      <sheetName val="Certifications"/>
      <sheetName val="Legal Status"/>
      <sheetName val="Application Support"/>
      <sheetName val="Extractor"/>
      <sheetName val="HHC COSR PU Amounts"/>
      <sheetName val="NPLH COSR PU Amounts"/>
      <sheetName val="SD_Dropdowns"/>
      <sheetName val="Drop Down"/>
      <sheetName val="Contact Names Formula"/>
    </sheetNames>
    <sheetDataSet>
      <sheetData sheetId="0"/>
      <sheetData sheetId="1"/>
      <sheetData sheetId="2"/>
      <sheetData sheetId="3"/>
      <sheetData sheetId="4"/>
      <sheetData sheetId="5"/>
      <sheetData sheetId="6">
        <row r="33">
          <cell r="Z33">
            <v>0.5</v>
          </cell>
          <cell r="AA33" t="e">
            <v>#VALUE!</v>
          </cell>
          <cell r="AB33" t="e">
            <v>#VALUE!</v>
          </cell>
          <cell r="AC33" t="e">
            <v>#VALUE!</v>
          </cell>
          <cell r="AD33" t="e">
            <v>#VALUE!</v>
          </cell>
          <cell r="AE33" t="e">
            <v>#VALUE!</v>
          </cell>
          <cell r="AF33" t="e">
            <v>#VALUE!</v>
          </cell>
        </row>
        <row r="40">
          <cell r="Z40">
            <v>1.2</v>
          </cell>
          <cell r="AA40" t="e">
            <v>#VALUE!</v>
          </cell>
          <cell r="AB40" t="e">
            <v>#VALUE!</v>
          </cell>
          <cell r="AC40" t="e">
            <v>#VALUE!</v>
          </cell>
          <cell r="AD40" t="e">
            <v>#VALUE!</v>
          </cell>
          <cell r="AE40" t="e">
            <v>#VALUE!</v>
          </cell>
          <cell r="AF40" t="e">
            <v>#VALUE!</v>
          </cell>
        </row>
        <row r="41">
          <cell r="Z41">
            <v>1.1000000000000001</v>
          </cell>
          <cell r="AA41" t="e">
            <v>#VALUE!</v>
          </cell>
          <cell r="AB41" t="e">
            <v>#VALUE!</v>
          </cell>
          <cell r="AC41" t="e">
            <v>#VALUE!</v>
          </cell>
          <cell r="AD41" t="e">
            <v>#VALUE!</v>
          </cell>
          <cell r="AE41" t="e">
            <v>#VALUE!</v>
          </cell>
          <cell r="AF41" t="e">
            <v>#VALUE!</v>
          </cell>
        </row>
        <row r="42">
          <cell r="Z42">
            <v>1</v>
          </cell>
          <cell r="AA42" t="e">
            <v>#VALUE!</v>
          </cell>
          <cell r="AB42" t="e">
            <v>#VALUE!</v>
          </cell>
          <cell r="AC42" t="e">
            <v>#VALUE!</v>
          </cell>
          <cell r="AD42" t="e">
            <v>#VALUE!</v>
          </cell>
          <cell r="AE42" t="e">
            <v>#VALUE!</v>
          </cell>
          <cell r="AF42" t="e">
            <v>#VALUE!</v>
          </cell>
        </row>
        <row r="43">
          <cell r="Z43">
            <v>0.9</v>
          </cell>
          <cell r="AA43" t="e">
            <v>#VALUE!</v>
          </cell>
          <cell r="AB43" t="e">
            <v>#VALUE!</v>
          </cell>
          <cell r="AC43" t="e">
            <v>#VALUE!</v>
          </cell>
          <cell r="AD43" t="e">
            <v>#VALUE!</v>
          </cell>
          <cell r="AE43" t="e">
            <v>#VALUE!</v>
          </cell>
          <cell r="AF43" t="e">
            <v>#VALUE!</v>
          </cell>
        </row>
        <row r="44">
          <cell r="Z44">
            <v>0.8</v>
          </cell>
          <cell r="AA44" t="e">
            <v>#VALUE!</v>
          </cell>
          <cell r="AB44" t="e">
            <v>#VALUE!</v>
          </cell>
          <cell r="AC44" t="e">
            <v>#VALUE!</v>
          </cell>
          <cell r="AD44" t="e">
            <v>#VALUE!</v>
          </cell>
          <cell r="AE44" t="e">
            <v>#VALUE!</v>
          </cell>
          <cell r="AF44" t="e">
            <v>#VALUE!</v>
          </cell>
        </row>
        <row r="45">
          <cell r="Z45">
            <v>0.75</v>
          </cell>
          <cell r="AA45" t="e">
            <v>#VALUE!</v>
          </cell>
          <cell r="AB45" t="e">
            <v>#VALUE!</v>
          </cell>
          <cell r="AC45" t="e">
            <v>#VALUE!</v>
          </cell>
          <cell r="AD45" t="e">
            <v>#VALUE!</v>
          </cell>
          <cell r="AE45" t="e">
            <v>#VALUE!</v>
          </cell>
          <cell r="AF45" t="e">
            <v>#VALUE!</v>
          </cell>
        </row>
        <row r="46">
          <cell r="Z46">
            <v>0.7</v>
          </cell>
          <cell r="AA46" t="e">
            <v>#VALUE!</v>
          </cell>
          <cell r="AB46" t="e">
            <v>#VALUE!</v>
          </cell>
          <cell r="AC46" t="e">
            <v>#VALUE!</v>
          </cell>
          <cell r="AD46" t="e">
            <v>#VALUE!</v>
          </cell>
          <cell r="AE46" t="e">
            <v>#VALUE!</v>
          </cell>
          <cell r="AF46" t="e">
            <v>#VALUE!</v>
          </cell>
        </row>
        <row r="47">
          <cell r="Z47">
            <v>0.65</v>
          </cell>
          <cell r="AA47" t="e">
            <v>#VALUE!</v>
          </cell>
          <cell r="AB47" t="e">
            <v>#VALUE!</v>
          </cell>
          <cell r="AC47" t="e">
            <v>#VALUE!</v>
          </cell>
          <cell r="AD47" t="e">
            <v>#VALUE!</v>
          </cell>
          <cell r="AE47" t="e">
            <v>#VALUE!</v>
          </cell>
          <cell r="AF47" t="e">
            <v>#VALUE!</v>
          </cell>
        </row>
        <row r="48">
          <cell r="Z48">
            <v>0.6</v>
          </cell>
          <cell r="AA48" t="e">
            <v>#VALUE!</v>
          </cell>
          <cell r="AB48" t="e">
            <v>#VALUE!</v>
          </cell>
          <cell r="AC48" t="e">
            <v>#VALUE!</v>
          </cell>
          <cell r="AD48" t="e">
            <v>#VALUE!</v>
          </cell>
          <cell r="AE48" t="e">
            <v>#VALUE!</v>
          </cell>
          <cell r="AF48" t="e">
            <v>#VALUE!</v>
          </cell>
        </row>
        <row r="49">
          <cell r="Z49">
            <v>0.55000000000000004</v>
          </cell>
          <cell r="AA49" t="e">
            <v>#VALUE!</v>
          </cell>
          <cell r="AB49" t="e">
            <v>#VALUE!</v>
          </cell>
          <cell r="AC49" t="e">
            <v>#VALUE!</v>
          </cell>
          <cell r="AD49" t="e">
            <v>#VALUE!</v>
          </cell>
          <cell r="AE49" t="e">
            <v>#VALUE!</v>
          </cell>
          <cell r="AF49" t="e">
            <v>#VALUE!</v>
          </cell>
        </row>
        <row r="50">
          <cell r="Z50">
            <v>0.5</v>
          </cell>
          <cell r="AA50" t="e">
            <v>#VALUE!</v>
          </cell>
          <cell r="AB50" t="e">
            <v>#VALUE!</v>
          </cell>
          <cell r="AC50" t="e">
            <v>#VALUE!</v>
          </cell>
          <cell r="AD50" t="e">
            <v>#VALUE!</v>
          </cell>
          <cell r="AE50" t="e">
            <v>#VALUE!</v>
          </cell>
          <cell r="AF50" t="e">
            <v>#VALUE!</v>
          </cell>
        </row>
        <row r="51">
          <cell r="Z51">
            <v>0.45</v>
          </cell>
          <cell r="AA51" t="e">
            <v>#VALUE!</v>
          </cell>
          <cell r="AB51" t="e">
            <v>#VALUE!</v>
          </cell>
          <cell r="AC51" t="e">
            <v>#VALUE!</v>
          </cell>
          <cell r="AD51" t="e">
            <v>#VALUE!</v>
          </cell>
          <cell r="AE51" t="e">
            <v>#VALUE!</v>
          </cell>
          <cell r="AF51" t="e">
            <v>#VALUE!</v>
          </cell>
        </row>
        <row r="52">
          <cell r="Z52">
            <v>0.4</v>
          </cell>
          <cell r="AA52" t="e">
            <v>#VALUE!</v>
          </cell>
          <cell r="AB52" t="e">
            <v>#VALUE!</v>
          </cell>
          <cell r="AC52" t="e">
            <v>#VALUE!</v>
          </cell>
          <cell r="AD52" t="e">
            <v>#VALUE!</v>
          </cell>
          <cell r="AE52" t="e">
            <v>#VALUE!</v>
          </cell>
          <cell r="AF52" t="e">
            <v>#VALUE!</v>
          </cell>
        </row>
        <row r="53">
          <cell r="Z53">
            <v>0.35</v>
          </cell>
          <cell r="AA53" t="e">
            <v>#VALUE!</v>
          </cell>
          <cell r="AB53" t="e">
            <v>#VALUE!</v>
          </cell>
          <cell r="AC53" t="e">
            <v>#VALUE!</v>
          </cell>
          <cell r="AD53" t="e">
            <v>#VALUE!</v>
          </cell>
          <cell r="AE53" t="e">
            <v>#VALUE!</v>
          </cell>
          <cell r="AF53" t="e">
            <v>#VALUE!</v>
          </cell>
        </row>
        <row r="54">
          <cell r="Z54">
            <v>0.3</v>
          </cell>
          <cell r="AA54" t="e">
            <v>#VALUE!</v>
          </cell>
          <cell r="AB54" t="e">
            <v>#VALUE!</v>
          </cell>
          <cell r="AC54" t="e">
            <v>#VALUE!</v>
          </cell>
          <cell r="AD54" t="e">
            <v>#VALUE!</v>
          </cell>
          <cell r="AE54" t="e">
            <v>#VALUE!</v>
          </cell>
          <cell r="AF54" t="e">
            <v>#VALUE!</v>
          </cell>
        </row>
        <row r="55">
          <cell r="Z55">
            <v>0.25</v>
          </cell>
          <cell r="AA55" t="e">
            <v>#VALUE!</v>
          </cell>
          <cell r="AB55" t="e">
            <v>#VALUE!</v>
          </cell>
          <cell r="AC55" t="e">
            <v>#VALUE!</v>
          </cell>
          <cell r="AD55" t="e">
            <v>#VALUE!</v>
          </cell>
          <cell r="AE55" t="e">
            <v>#VALUE!</v>
          </cell>
          <cell r="AF55" t="e">
            <v>#VALUE!</v>
          </cell>
        </row>
        <row r="56">
          <cell r="Z56">
            <v>0.2</v>
          </cell>
          <cell r="AA56" t="e">
            <v>#VALUE!</v>
          </cell>
          <cell r="AB56" t="e">
            <v>#VALUE!</v>
          </cell>
          <cell r="AC56" t="e">
            <v>#VALUE!</v>
          </cell>
          <cell r="AD56" t="e">
            <v>#VALUE!</v>
          </cell>
          <cell r="AE56" t="e">
            <v>#VALUE!</v>
          </cell>
          <cell r="AF56" t="e">
            <v>#VALUE!</v>
          </cell>
        </row>
        <row r="57">
          <cell r="Z57">
            <v>0.15</v>
          </cell>
          <cell r="AA57" t="e">
            <v>#VALUE!</v>
          </cell>
          <cell r="AB57" t="e">
            <v>#VALUE!</v>
          </cell>
          <cell r="AC57" t="e">
            <v>#VALUE!</v>
          </cell>
          <cell r="AD57" t="e">
            <v>#VALUE!</v>
          </cell>
          <cell r="AE57" t="e">
            <v>#VALUE!</v>
          </cell>
          <cell r="AF57" t="e">
            <v>#VALUE!</v>
          </cell>
        </row>
        <row r="135">
          <cell r="A135">
            <v>0.65</v>
          </cell>
          <cell r="B135">
            <v>0</v>
          </cell>
          <cell r="C135">
            <v>0</v>
          </cell>
          <cell r="D135">
            <v>0</v>
          </cell>
          <cell r="E135">
            <v>0</v>
          </cell>
          <cell r="F135">
            <v>0</v>
          </cell>
          <cell r="G135">
            <v>0</v>
          </cell>
        </row>
        <row r="136">
          <cell r="A136">
            <v>0.6</v>
          </cell>
          <cell r="B136">
            <v>0</v>
          </cell>
          <cell r="C136">
            <v>0</v>
          </cell>
          <cell r="D136">
            <v>0</v>
          </cell>
          <cell r="E136">
            <v>0</v>
          </cell>
          <cell r="F136">
            <v>0</v>
          </cell>
          <cell r="G136">
            <v>0</v>
          </cell>
        </row>
        <row r="137">
          <cell r="A137">
            <v>0.55000000000000004</v>
          </cell>
          <cell r="B137">
            <v>0</v>
          </cell>
          <cell r="C137">
            <v>0</v>
          </cell>
          <cell r="D137">
            <v>0</v>
          </cell>
          <cell r="E137">
            <v>0</v>
          </cell>
          <cell r="F137">
            <v>0</v>
          </cell>
          <cell r="G137">
            <v>0</v>
          </cell>
        </row>
        <row r="138">
          <cell r="A138">
            <v>0.5</v>
          </cell>
          <cell r="B138">
            <v>0</v>
          </cell>
          <cell r="C138">
            <v>0</v>
          </cell>
          <cell r="D138">
            <v>0</v>
          </cell>
          <cell r="E138">
            <v>0</v>
          </cell>
          <cell r="F138">
            <v>0</v>
          </cell>
          <cell r="G138">
            <v>0</v>
          </cell>
        </row>
        <row r="139">
          <cell r="A139">
            <v>0.45</v>
          </cell>
          <cell r="B139">
            <v>0</v>
          </cell>
          <cell r="C139">
            <v>0</v>
          </cell>
          <cell r="D139">
            <v>0</v>
          </cell>
          <cell r="E139">
            <v>0</v>
          </cell>
          <cell r="F139">
            <v>0</v>
          </cell>
          <cell r="G139">
            <v>0</v>
          </cell>
        </row>
        <row r="140">
          <cell r="A140">
            <v>0.4</v>
          </cell>
          <cell r="B140">
            <v>0</v>
          </cell>
          <cell r="C140">
            <v>0</v>
          </cell>
          <cell r="D140">
            <v>0</v>
          </cell>
          <cell r="E140">
            <v>0</v>
          </cell>
          <cell r="F140">
            <v>0</v>
          </cell>
          <cell r="G140">
            <v>0</v>
          </cell>
        </row>
        <row r="141">
          <cell r="A141">
            <v>0.35</v>
          </cell>
          <cell r="B141">
            <v>0</v>
          </cell>
          <cell r="C141">
            <v>0</v>
          </cell>
          <cell r="D141">
            <v>0</v>
          </cell>
          <cell r="E141">
            <v>0</v>
          </cell>
          <cell r="F141">
            <v>0</v>
          </cell>
          <cell r="G141">
            <v>0</v>
          </cell>
        </row>
        <row r="142">
          <cell r="A142">
            <v>0.3</v>
          </cell>
          <cell r="B142">
            <v>0</v>
          </cell>
          <cell r="C142">
            <v>0</v>
          </cell>
          <cell r="D142">
            <v>0</v>
          </cell>
          <cell r="E142">
            <v>0</v>
          </cell>
          <cell r="F142">
            <v>0</v>
          </cell>
          <cell r="G142">
            <v>0</v>
          </cell>
        </row>
        <row r="143">
          <cell r="A143">
            <v>0.25</v>
          </cell>
          <cell r="B143">
            <v>0</v>
          </cell>
          <cell r="C143">
            <v>0</v>
          </cell>
          <cell r="D143">
            <v>0</v>
          </cell>
          <cell r="E143">
            <v>0</v>
          </cell>
          <cell r="F143">
            <v>0</v>
          </cell>
          <cell r="G143">
            <v>0</v>
          </cell>
        </row>
        <row r="144">
          <cell r="A144">
            <v>0.2</v>
          </cell>
          <cell r="B144">
            <v>0</v>
          </cell>
          <cell r="C144">
            <v>0</v>
          </cell>
          <cell r="D144">
            <v>0</v>
          </cell>
          <cell r="E144">
            <v>0</v>
          </cell>
          <cell r="F144">
            <v>0</v>
          </cell>
          <cell r="G144">
            <v>0</v>
          </cell>
        </row>
        <row r="145">
          <cell r="A145">
            <v>0.15</v>
          </cell>
          <cell r="B145">
            <v>0</v>
          </cell>
          <cell r="C145">
            <v>0</v>
          </cell>
          <cell r="D145">
            <v>0</v>
          </cell>
          <cell r="E145">
            <v>0</v>
          </cell>
          <cell r="F145">
            <v>0</v>
          </cell>
          <cell r="G145">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
          <cell r="B3" t="str">
            <v>20% at 50%</v>
          </cell>
        </row>
      </sheetData>
      <sheetData sheetId="3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 COSR"/>
      <sheetName val="Income Limits"/>
      <sheetName val="Drop Down"/>
      <sheetName val="Summary"/>
      <sheetName val="Feasibility"/>
      <sheetName val="Dev Budget"/>
      <sheetName val="Operating"/>
      <sheetName val="Cash Flow"/>
      <sheetName val="Proposed Cash Flow"/>
      <sheetName val="Cash Flow - Proposed Rents"/>
      <sheetName val="NPLH COSR Calculation"/>
      <sheetName val="Transition Reserve"/>
      <sheetName val="Developer Fee"/>
      <sheetName val="TBL and High Cost Test"/>
      <sheetName val="SH-SNP"/>
      <sheetName val="Special Conditions"/>
    </sheetNames>
    <sheetDataSet>
      <sheetData sheetId="0" refreshError="1"/>
      <sheetData sheetId="1" refreshError="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ow r="2">
          <cell r="F2" t="str">
            <v>4% Credits New Construction</v>
          </cell>
        </row>
      </sheetData>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v>1</v>
          </cell>
          <cell r="C2">
            <v>1</v>
          </cell>
          <cell r="E2">
            <v>1</v>
          </cell>
          <cell r="G2" t="str">
            <v>AK</v>
          </cell>
        </row>
        <row r="3">
          <cell r="A3">
            <v>2</v>
          </cell>
          <cell r="C3">
            <v>2</v>
          </cell>
          <cell r="E3">
            <v>2</v>
          </cell>
          <cell r="G3" t="str">
            <v>AL</v>
          </cell>
        </row>
        <row r="4">
          <cell r="A4">
            <v>3</v>
          </cell>
          <cell r="C4">
            <v>3</v>
          </cell>
          <cell r="E4">
            <v>3</v>
          </cell>
          <cell r="G4" t="str">
            <v>AR</v>
          </cell>
        </row>
        <row r="5">
          <cell r="A5">
            <v>4</v>
          </cell>
          <cell r="C5">
            <v>4</v>
          </cell>
          <cell r="E5">
            <v>4</v>
          </cell>
          <cell r="G5" t="str">
            <v>AZ</v>
          </cell>
        </row>
        <row r="6">
          <cell r="A6">
            <v>5</v>
          </cell>
          <cell r="C6">
            <v>5</v>
          </cell>
          <cell r="E6">
            <v>5</v>
          </cell>
          <cell r="G6" t="str">
            <v>CA</v>
          </cell>
        </row>
        <row r="7">
          <cell r="A7">
            <v>6</v>
          </cell>
          <cell r="C7">
            <v>6</v>
          </cell>
          <cell r="E7">
            <v>6</v>
          </cell>
          <cell r="G7" t="str">
            <v>CO</v>
          </cell>
        </row>
        <row r="8">
          <cell r="A8">
            <v>7</v>
          </cell>
          <cell r="C8">
            <v>7</v>
          </cell>
          <cell r="E8">
            <v>7</v>
          </cell>
          <cell r="G8" t="str">
            <v>CT</v>
          </cell>
        </row>
        <row r="9">
          <cell r="A9">
            <v>8</v>
          </cell>
          <cell r="C9">
            <v>8</v>
          </cell>
          <cell r="E9">
            <v>8</v>
          </cell>
          <cell r="G9" t="str">
            <v>DC</v>
          </cell>
        </row>
        <row r="10">
          <cell r="A10">
            <v>9</v>
          </cell>
          <cell r="C10">
            <v>9</v>
          </cell>
          <cell r="E10">
            <v>9</v>
          </cell>
          <cell r="G10" t="str">
            <v>DE</v>
          </cell>
        </row>
        <row r="11">
          <cell r="A11">
            <v>10</v>
          </cell>
          <cell r="C11">
            <v>10</v>
          </cell>
          <cell r="E11">
            <v>10</v>
          </cell>
          <cell r="G11" t="str">
            <v>FL</v>
          </cell>
        </row>
        <row r="12">
          <cell r="A12">
            <v>11</v>
          </cell>
          <cell r="C12">
            <v>11</v>
          </cell>
          <cell r="E12">
            <v>11</v>
          </cell>
          <cell r="G12" t="str">
            <v>GA</v>
          </cell>
        </row>
        <row r="13">
          <cell r="A13">
            <v>12</v>
          </cell>
          <cell r="C13">
            <v>12</v>
          </cell>
          <cell r="E13">
            <v>12</v>
          </cell>
          <cell r="G13" t="str">
            <v>HI</v>
          </cell>
        </row>
        <row r="14">
          <cell r="A14">
            <v>13</v>
          </cell>
          <cell r="C14">
            <v>13</v>
          </cell>
          <cell r="E14">
            <v>13</v>
          </cell>
          <cell r="G14" t="str">
            <v>IA</v>
          </cell>
        </row>
        <row r="15">
          <cell r="A15">
            <v>14</v>
          </cell>
          <cell r="C15">
            <v>14</v>
          </cell>
          <cell r="E15">
            <v>14</v>
          </cell>
          <cell r="G15" t="str">
            <v>ID</v>
          </cell>
        </row>
        <row r="16">
          <cell r="A16">
            <v>15</v>
          </cell>
          <cell r="C16">
            <v>15</v>
          </cell>
          <cell r="E16">
            <v>15</v>
          </cell>
          <cell r="G16" t="str">
            <v>IL</v>
          </cell>
        </row>
        <row r="17">
          <cell r="A17">
            <v>16</v>
          </cell>
          <cell r="C17">
            <v>16</v>
          </cell>
          <cell r="E17">
            <v>16</v>
          </cell>
          <cell r="G17" t="str">
            <v>IN</v>
          </cell>
        </row>
        <row r="18">
          <cell r="A18">
            <v>17</v>
          </cell>
          <cell r="C18">
            <v>17</v>
          </cell>
          <cell r="E18">
            <v>17</v>
          </cell>
          <cell r="G18" t="str">
            <v>KS</v>
          </cell>
        </row>
        <row r="19">
          <cell r="A19">
            <v>18</v>
          </cell>
          <cell r="C19">
            <v>18</v>
          </cell>
          <cell r="E19">
            <v>18</v>
          </cell>
          <cell r="G19" t="str">
            <v>KY</v>
          </cell>
        </row>
        <row r="20">
          <cell r="A20">
            <v>19</v>
          </cell>
          <cell r="C20">
            <v>19</v>
          </cell>
          <cell r="E20">
            <v>19</v>
          </cell>
          <cell r="G20" t="str">
            <v>LA</v>
          </cell>
        </row>
        <row r="21">
          <cell r="A21">
            <v>20</v>
          </cell>
          <cell r="C21">
            <v>20</v>
          </cell>
          <cell r="E21">
            <v>20</v>
          </cell>
          <cell r="G21" t="str">
            <v>MA</v>
          </cell>
        </row>
        <row r="22">
          <cell r="A22">
            <v>22</v>
          </cell>
          <cell r="C22">
            <v>22</v>
          </cell>
          <cell r="E22">
            <v>21</v>
          </cell>
          <cell r="G22" t="str">
            <v>MD</v>
          </cell>
        </row>
        <row r="23">
          <cell r="A23">
            <v>23</v>
          </cell>
          <cell r="C23">
            <v>23</v>
          </cell>
          <cell r="E23">
            <v>22</v>
          </cell>
          <cell r="G23" t="str">
            <v>ME</v>
          </cell>
        </row>
        <row r="24">
          <cell r="A24">
            <v>24</v>
          </cell>
          <cell r="C24">
            <v>24</v>
          </cell>
          <cell r="E24">
            <v>23</v>
          </cell>
          <cell r="G24" t="str">
            <v>MI</v>
          </cell>
        </row>
        <row r="25">
          <cell r="A25">
            <v>25</v>
          </cell>
          <cell r="C25">
            <v>25</v>
          </cell>
          <cell r="E25">
            <v>24</v>
          </cell>
          <cell r="G25" t="str">
            <v>MN</v>
          </cell>
        </row>
        <row r="26">
          <cell r="A26">
            <v>26</v>
          </cell>
          <cell r="C26">
            <v>26</v>
          </cell>
          <cell r="E26">
            <v>25</v>
          </cell>
          <cell r="G26" t="str">
            <v>MO</v>
          </cell>
        </row>
        <row r="27">
          <cell r="A27">
            <v>27</v>
          </cell>
          <cell r="C27">
            <v>27</v>
          </cell>
          <cell r="E27">
            <v>26</v>
          </cell>
          <cell r="G27" t="str">
            <v>MS</v>
          </cell>
        </row>
        <row r="28">
          <cell r="A28">
            <v>28</v>
          </cell>
          <cell r="C28">
            <v>28</v>
          </cell>
          <cell r="E28">
            <v>27</v>
          </cell>
          <cell r="G28" t="str">
            <v>MT</v>
          </cell>
        </row>
        <row r="29">
          <cell r="A29">
            <v>29</v>
          </cell>
          <cell r="C29">
            <v>29</v>
          </cell>
          <cell r="E29">
            <v>28</v>
          </cell>
          <cell r="G29" t="str">
            <v>NC</v>
          </cell>
        </row>
        <row r="30">
          <cell r="A30">
            <v>30</v>
          </cell>
          <cell r="C30">
            <v>30</v>
          </cell>
          <cell r="E30">
            <v>29</v>
          </cell>
          <cell r="G30" t="str">
            <v>ND</v>
          </cell>
        </row>
        <row r="31">
          <cell r="A31">
            <v>31</v>
          </cell>
          <cell r="C31">
            <v>31</v>
          </cell>
          <cell r="E31">
            <v>30</v>
          </cell>
          <cell r="G31" t="str">
            <v>NE</v>
          </cell>
        </row>
        <row r="32">
          <cell r="A32">
            <v>32</v>
          </cell>
          <cell r="C32">
            <v>32</v>
          </cell>
          <cell r="E32">
            <v>31</v>
          </cell>
          <cell r="G32" t="str">
            <v>NH</v>
          </cell>
        </row>
        <row r="33">
          <cell r="A33">
            <v>33</v>
          </cell>
          <cell r="C33">
            <v>33</v>
          </cell>
          <cell r="E33">
            <v>32</v>
          </cell>
          <cell r="G33" t="str">
            <v>NJ</v>
          </cell>
        </row>
        <row r="34">
          <cell r="A34">
            <v>34</v>
          </cell>
          <cell r="C34">
            <v>34</v>
          </cell>
          <cell r="E34">
            <v>33</v>
          </cell>
          <cell r="G34" t="str">
            <v>NM</v>
          </cell>
        </row>
        <row r="35">
          <cell r="A35">
            <v>35</v>
          </cell>
          <cell r="C35">
            <v>35</v>
          </cell>
          <cell r="E35">
            <v>34</v>
          </cell>
          <cell r="G35" t="str">
            <v>NV</v>
          </cell>
        </row>
        <row r="36">
          <cell r="A36">
            <v>36</v>
          </cell>
          <cell r="C36">
            <v>36</v>
          </cell>
          <cell r="E36">
            <v>35</v>
          </cell>
          <cell r="G36" t="str">
            <v>NY</v>
          </cell>
        </row>
        <row r="37">
          <cell r="A37">
            <v>37</v>
          </cell>
          <cell r="C37">
            <v>37</v>
          </cell>
          <cell r="E37">
            <v>36</v>
          </cell>
          <cell r="G37" t="str">
            <v>OH</v>
          </cell>
        </row>
        <row r="38">
          <cell r="A38">
            <v>38</v>
          </cell>
          <cell r="C38">
            <v>38</v>
          </cell>
          <cell r="E38">
            <v>37</v>
          </cell>
          <cell r="G38" t="str">
            <v>OK</v>
          </cell>
        </row>
        <row r="39">
          <cell r="A39">
            <v>39</v>
          </cell>
          <cell r="C39">
            <v>39</v>
          </cell>
          <cell r="E39">
            <v>38</v>
          </cell>
          <cell r="G39" t="str">
            <v>OR</v>
          </cell>
        </row>
        <row r="40">
          <cell r="A40">
            <v>40</v>
          </cell>
          <cell r="C40">
            <v>40</v>
          </cell>
          <cell r="E40">
            <v>39</v>
          </cell>
          <cell r="G40" t="str">
            <v>PA</v>
          </cell>
        </row>
        <row r="41">
          <cell r="A41">
            <v>41</v>
          </cell>
          <cell r="E41">
            <v>40</v>
          </cell>
          <cell r="G41" t="str">
            <v>RI</v>
          </cell>
        </row>
        <row r="42">
          <cell r="A42">
            <v>42</v>
          </cell>
          <cell r="E42">
            <v>41</v>
          </cell>
          <cell r="G42" t="str">
            <v>SC</v>
          </cell>
        </row>
        <row r="43">
          <cell r="A43">
            <v>43</v>
          </cell>
          <cell r="E43">
            <v>42</v>
          </cell>
          <cell r="G43" t="str">
            <v>SD</v>
          </cell>
        </row>
        <row r="44">
          <cell r="A44">
            <v>44</v>
          </cell>
          <cell r="E44">
            <v>43</v>
          </cell>
          <cell r="G44" t="str">
            <v>TN</v>
          </cell>
        </row>
        <row r="45">
          <cell r="A45">
            <v>45</v>
          </cell>
          <cell r="E45">
            <v>44</v>
          </cell>
          <cell r="G45" t="str">
            <v>TX</v>
          </cell>
        </row>
        <row r="46">
          <cell r="A46">
            <v>46</v>
          </cell>
          <cell r="E46">
            <v>45</v>
          </cell>
          <cell r="G46" t="str">
            <v>UT</v>
          </cell>
        </row>
        <row r="47">
          <cell r="A47">
            <v>47</v>
          </cell>
          <cell r="E47">
            <v>46</v>
          </cell>
          <cell r="G47" t="str">
            <v>VA</v>
          </cell>
        </row>
        <row r="48">
          <cell r="A48">
            <v>48</v>
          </cell>
          <cell r="E48">
            <v>47</v>
          </cell>
          <cell r="G48" t="str">
            <v>VT</v>
          </cell>
        </row>
        <row r="49">
          <cell r="A49">
            <v>49</v>
          </cell>
          <cell r="E49">
            <v>48</v>
          </cell>
          <cell r="G49" t="str">
            <v>WA</v>
          </cell>
        </row>
        <row r="50">
          <cell r="A50">
            <v>50</v>
          </cell>
          <cell r="E50">
            <v>49</v>
          </cell>
          <cell r="G50" t="str">
            <v>WI</v>
          </cell>
        </row>
        <row r="51">
          <cell r="A51">
            <v>51</v>
          </cell>
          <cell r="E51">
            <v>50</v>
          </cell>
          <cell r="G51" t="str">
            <v>WV</v>
          </cell>
        </row>
        <row r="52">
          <cell r="A52">
            <v>52</v>
          </cell>
          <cell r="E52">
            <v>51</v>
          </cell>
          <cell r="G52" t="str">
            <v>WY</v>
          </cell>
        </row>
        <row r="53">
          <cell r="E53">
            <v>52</v>
          </cell>
        </row>
        <row r="54">
          <cell r="E54">
            <v>53</v>
          </cell>
        </row>
        <row r="55">
          <cell r="E55">
            <v>54</v>
          </cell>
        </row>
        <row r="56">
          <cell r="E56">
            <v>55</v>
          </cell>
        </row>
        <row r="57">
          <cell r="E57">
            <v>56</v>
          </cell>
        </row>
        <row r="58">
          <cell r="E58">
            <v>57</v>
          </cell>
        </row>
        <row r="59">
          <cell r="E59">
            <v>58</v>
          </cell>
        </row>
        <row r="60">
          <cell r="E60">
            <v>59</v>
          </cell>
        </row>
        <row r="61">
          <cell r="E61">
            <v>60</v>
          </cell>
        </row>
        <row r="62">
          <cell r="E62">
            <v>61</v>
          </cell>
        </row>
        <row r="63">
          <cell r="E63">
            <v>62</v>
          </cell>
        </row>
        <row r="64">
          <cell r="E64">
            <v>63</v>
          </cell>
        </row>
        <row r="65">
          <cell r="E65">
            <v>64</v>
          </cell>
        </row>
        <row r="66">
          <cell r="E66">
            <v>65</v>
          </cell>
        </row>
        <row r="67">
          <cell r="E67">
            <v>66</v>
          </cell>
        </row>
        <row r="68">
          <cell r="E68">
            <v>67</v>
          </cell>
        </row>
        <row r="69">
          <cell r="E69">
            <v>68</v>
          </cell>
        </row>
        <row r="70">
          <cell r="E70">
            <v>69</v>
          </cell>
        </row>
        <row r="71">
          <cell r="E71">
            <v>70</v>
          </cell>
        </row>
        <row r="72">
          <cell r="E72">
            <v>71</v>
          </cell>
        </row>
        <row r="73">
          <cell r="E73">
            <v>72</v>
          </cell>
        </row>
        <row r="74">
          <cell r="E74">
            <v>73</v>
          </cell>
        </row>
        <row r="75">
          <cell r="E75">
            <v>74</v>
          </cell>
        </row>
        <row r="76">
          <cell r="E76">
            <v>75</v>
          </cell>
        </row>
        <row r="77">
          <cell r="E77">
            <v>76</v>
          </cell>
        </row>
        <row r="78">
          <cell r="E78">
            <v>77</v>
          </cell>
        </row>
        <row r="79">
          <cell r="E79">
            <v>78</v>
          </cell>
        </row>
        <row r="80">
          <cell r="E80">
            <v>79</v>
          </cell>
        </row>
        <row r="81">
          <cell r="E81">
            <v>80</v>
          </cell>
        </row>
      </sheetData>
      <sheetData sheetId="20">
        <row r="3">
          <cell r="B3" t="str">
            <v>20% at 50%</v>
          </cell>
        </row>
      </sheetData>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refreshError="1"/>
      <sheetData sheetId="1"/>
      <sheetData sheetId="2" refreshError="1"/>
      <sheetData sheetId="3" refreshError="1"/>
      <sheetData sheetId="4" refreshError="1"/>
      <sheetData sheetId="5">
        <row r="15">
          <cell r="I15">
            <v>0</v>
          </cell>
        </row>
      </sheetData>
      <sheetData sheetId="6">
        <row r="25">
          <cell r="Z25">
            <v>0.5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A2">
            <v>1</v>
          </cell>
          <cell r="C2">
            <v>1</v>
          </cell>
          <cell r="E2">
            <v>1</v>
          </cell>
          <cell r="G2" t="str">
            <v>AK</v>
          </cell>
        </row>
        <row r="3">
          <cell r="A3">
            <v>2</v>
          </cell>
          <cell r="C3">
            <v>2</v>
          </cell>
          <cell r="E3">
            <v>2</v>
          </cell>
          <cell r="G3" t="str">
            <v>AL</v>
          </cell>
        </row>
        <row r="4">
          <cell r="A4">
            <v>3</v>
          </cell>
          <cell r="C4">
            <v>3</v>
          </cell>
          <cell r="E4">
            <v>3</v>
          </cell>
          <cell r="G4" t="str">
            <v>AR</v>
          </cell>
        </row>
        <row r="5">
          <cell r="A5">
            <v>4</v>
          </cell>
          <cell r="C5">
            <v>4</v>
          </cell>
          <cell r="E5">
            <v>4</v>
          </cell>
          <cell r="G5" t="str">
            <v>AZ</v>
          </cell>
        </row>
        <row r="6">
          <cell r="A6">
            <v>5</v>
          </cell>
          <cell r="C6">
            <v>5</v>
          </cell>
          <cell r="E6">
            <v>5</v>
          </cell>
          <cell r="G6" t="str">
            <v>CA</v>
          </cell>
        </row>
        <row r="7">
          <cell r="A7">
            <v>6</v>
          </cell>
          <cell r="C7">
            <v>6</v>
          </cell>
          <cell r="E7">
            <v>6</v>
          </cell>
          <cell r="G7" t="str">
            <v>CO</v>
          </cell>
        </row>
        <row r="8">
          <cell r="A8">
            <v>7</v>
          </cell>
          <cell r="C8">
            <v>7</v>
          </cell>
          <cell r="E8">
            <v>7</v>
          </cell>
          <cell r="G8" t="str">
            <v>CT</v>
          </cell>
        </row>
        <row r="9">
          <cell r="A9">
            <v>8</v>
          </cell>
          <cell r="C9">
            <v>8</v>
          </cell>
          <cell r="E9">
            <v>8</v>
          </cell>
          <cell r="G9" t="str">
            <v>DC</v>
          </cell>
        </row>
        <row r="10">
          <cell r="A10">
            <v>9</v>
          </cell>
          <cell r="C10">
            <v>9</v>
          </cell>
          <cell r="E10">
            <v>9</v>
          </cell>
          <cell r="G10" t="str">
            <v>DE</v>
          </cell>
        </row>
        <row r="11">
          <cell r="A11">
            <v>10</v>
          </cell>
          <cell r="C11">
            <v>10</v>
          </cell>
          <cell r="E11">
            <v>10</v>
          </cell>
          <cell r="G11" t="str">
            <v>FL</v>
          </cell>
        </row>
        <row r="12">
          <cell r="A12">
            <v>11</v>
          </cell>
          <cell r="C12">
            <v>11</v>
          </cell>
          <cell r="E12">
            <v>11</v>
          </cell>
          <cell r="G12" t="str">
            <v>GA</v>
          </cell>
        </row>
        <row r="13">
          <cell r="A13">
            <v>12</v>
          </cell>
          <cell r="C13">
            <v>12</v>
          </cell>
          <cell r="E13">
            <v>12</v>
          </cell>
          <cell r="G13" t="str">
            <v>HI</v>
          </cell>
        </row>
        <row r="14">
          <cell r="A14">
            <v>13</v>
          </cell>
          <cell r="C14">
            <v>13</v>
          </cell>
          <cell r="E14">
            <v>13</v>
          </cell>
          <cell r="G14" t="str">
            <v>IA</v>
          </cell>
        </row>
        <row r="15">
          <cell r="A15">
            <v>14</v>
          </cell>
          <cell r="C15">
            <v>14</v>
          </cell>
          <cell r="E15">
            <v>14</v>
          </cell>
          <cell r="G15" t="str">
            <v>ID</v>
          </cell>
        </row>
        <row r="16">
          <cell r="A16">
            <v>15</v>
          </cell>
          <cell r="C16">
            <v>15</v>
          </cell>
          <cell r="E16">
            <v>15</v>
          </cell>
          <cell r="G16" t="str">
            <v>IL</v>
          </cell>
        </row>
        <row r="17">
          <cell r="A17">
            <v>16</v>
          </cell>
          <cell r="C17">
            <v>16</v>
          </cell>
          <cell r="E17">
            <v>16</v>
          </cell>
          <cell r="G17" t="str">
            <v>IN</v>
          </cell>
        </row>
        <row r="18">
          <cell r="A18">
            <v>17</v>
          </cell>
          <cell r="C18">
            <v>17</v>
          </cell>
          <cell r="E18">
            <v>17</v>
          </cell>
          <cell r="G18" t="str">
            <v>KS</v>
          </cell>
        </row>
        <row r="19">
          <cell r="A19">
            <v>18</v>
          </cell>
          <cell r="C19">
            <v>18</v>
          </cell>
          <cell r="E19">
            <v>18</v>
          </cell>
          <cell r="G19" t="str">
            <v>KY</v>
          </cell>
        </row>
        <row r="20">
          <cell r="A20">
            <v>19</v>
          </cell>
          <cell r="C20">
            <v>19</v>
          </cell>
          <cell r="E20">
            <v>19</v>
          </cell>
          <cell r="G20" t="str">
            <v>LA</v>
          </cell>
        </row>
        <row r="21">
          <cell r="A21">
            <v>20</v>
          </cell>
          <cell r="C21">
            <v>20</v>
          </cell>
          <cell r="E21">
            <v>20</v>
          </cell>
          <cell r="G21" t="str">
            <v>MA</v>
          </cell>
        </row>
        <row r="22">
          <cell r="A22">
            <v>22</v>
          </cell>
          <cell r="C22">
            <v>22</v>
          </cell>
          <cell r="E22">
            <v>21</v>
          </cell>
          <cell r="G22" t="str">
            <v>MD</v>
          </cell>
        </row>
        <row r="23">
          <cell r="A23">
            <v>23</v>
          </cell>
          <cell r="C23">
            <v>23</v>
          </cell>
          <cell r="E23">
            <v>22</v>
          </cell>
          <cell r="G23" t="str">
            <v>ME</v>
          </cell>
        </row>
        <row r="24">
          <cell r="A24">
            <v>24</v>
          </cell>
          <cell r="C24">
            <v>24</v>
          </cell>
          <cell r="E24">
            <v>23</v>
          </cell>
          <cell r="G24" t="str">
            <v>MI</v>
          </cell>
        </row>
        <row r="25">
          <cell r="A25">
            <v>25</v>
          </cell>
          <cell r="C25">
            <v>25</v>
          </cell>
          <cell r="E25">
            <v>24</v>
          </cell>
          <cell r="G25" t="str">
            <v>MN</v>
          </cell>
        </row>
        <row r="26">
          <cell r="A26">
            <v>26</v>
          </cell>
          <cell r="C26">
            <v>26</v>
          </cell>
          <cell r="E26">
            <v>25</v>
          </cell>
          <cell r="G26" t="str">
            <v>MO</v>
          </cell>
        </row>
        <row r="27">
          <cell r="A27">
            <v>27</v>
          </cell>
          <cell r="C27">
            <v>27</v>
          </cell>
          <cell r="E27">
            <v>26</v>
          </cell>
          <cell r="G27" t="str">
            <v>MS</v>
          </cell>
        </row>
        <row r="28">
          <cell r="A28">
            <v>28</v>
          </cell>
          <cell r="C28">
            <v>28</v>
          </cell>
          <cell r="E28">
            <v>27</v>
          </cell>
          <cell r="G28" t="str">
            <v>MT</v>
          </cell>
        </row>
        <row r="29">
          <cell r="A29">
            <v>29</v>
          </cell>
          <cell r="C29">
            <v>29</v>
          </cell>
          <cell r="E29">
            <v>28</v>
          </cell>
          <cell r="G29" t="str">
            <v>NC</v>
          </cell>
        </row>
        <row r="30">
          <cell r="A30">
            <v>30</v>
          </cell>
          <cell r="C30">
            <v>30</v>
          </cell>
          <cell r="E30">
            <v>29</v>
          </cell>
          <cell r="G30" t="str">
            <v>ND</v>
          </cell>
        </row>
        <row r="31">
          <cell r="A31">
            <v>31</v>
          </cell>
          <cell r="C31">
            <v>31</v>
          </cell>
          <cell r="E31">
            <v>30</v>
          </cell>
          <cell r="G31" t="str">
            <v>NE</v>
          </cell>
        </row>
        <row r="32">
          <cell r="A32">
            <v>32</v>
          </cell>
          <cell r="C32">
            <v>32</v>
          </cell>
          <cell r="E32">
            <v>31</v>
          </cell>
          <cell r="G32" t="str">
            <v>NH</v>
          </cell>
        </row>
        <row r="33">
          <cell r="A33">
            <v>33</v>
          </cell>
          <cell r="C33">
            <v>33</v>
          </cell>
          <cell r="E33">
            <v>32</v>
          </cell>
          <cell r="G33" t="str">
            <v>NJ</v>
          </cell>
        </row>
        <row r="34">
          <cell r="A34">
            <v>34</v>
          </cell>
          <cell r="C34">
            <v>34</v>
          </cell>
          <cell r="E34">
            <v>33</v>
          </cell>
          <cell r="G34" t="str">
            <v>NM</v>
          </cell>
        </row>
        <row r="35">
          <cell r="A35">
            <v>35</v>
          </cell>
          <cell r="C35">
            <v>35</v>
          </cell>
          <cell r="E35">
            <v>34</v>
          </cell>
          <cell r="G35" t="str">
            <v>NV</v>
          </cell>
        </row>
        <row r="36">
          <cell r="A36">
            <v>36</v>
          </cell>
          <cell r="C36">
            <v>36</v>
          </cell>
          <cell r="E36">
            <v>35</v>
          </cell>
          <cell r="G36" t="str">
            <v>NY</v>
          </cell>
        </row>
        <row r="37">
          <cell r="A37">
            <v>37</v>
          </cell>
          <cell r="C37">
            <v>37</v>
          </cell>
          <cell r="E37">
            <v>36</v>
          </cell>
          <cell r="G37" t="str">
            <v>OH</v>
          </cell>
        </row>
        <row r="38">
          <cell r="A38">
            <v>38</v>
          </cell>
          <cell r="C38">
            <v>38</v>
          </cell>
          <cell r="E38">
            <v>37</v>
          </cell>
          <cell r="G38" t="str">
            <v>OK</v>
          </cell>
        </row>
        <row r="39">
          <cell r="A39">
            <v>39</v>
          </cell>
          <cell r="C39">
            <v>39</v>
          </cell>
          <cell r="E39">
            <v>38</v>
          </cell>
          <cell r="G39" t="str">
            <v>OR</v>
          </cell>
        </row>
        <row r="40">
          <cell r="A40">
            <v>40</v>
          </cell>
          <cell r="C40">
            <v>40</v>
          </cell>
          <cell r="E40">
            <v>39</v>
          </cell>
          <cell r="G40" t="str">
            <v>PA</v>
          </cell>
        </row>
        <row r="41">
          <cell r="A41">
            <v>41</v>
          </cell>
          <cell r="E41">
            <v>40</v>
          </cell>
          <cell r="G41" t="str">
            <v>RI</v>
          </cell>
        </row>
        <row r="42">
          <cell r="A42">
            <v>42</v>
          </cell>
          <cell r="E42">
            <v>41</v>
          </cell>
          <cell r="G42" t="str">
            <v>SC</v>
          </cell>
        </row>
        <row r="43">
          <cell r="A43">
            <v>43</v>
          </cell>
          <cell r="E43">
            <v>42</v>
          </cell>
          <cell r="G43" t="str">
            <v>SD</v>
          </cell>
        </row>
        <row r="44">
          <cell r="A44">
            <v>44</v>
          </cell>
          <cell r="E44">
            <v>43</v>
          </cell>
          <cell r="G44" t="str">
            <v>TN</v>
          </cell>
        </row>
        <row r="45">
          <cell r="A45">
            <v>45</v>
          </cell>
          <cell r="E45">
            <v>44</v>
          </cell>
          <cell r="G45" t="str">
            <v>TX</v>
          </cell>
        </row>
        <row r="46">
          <cell r="A46">
            <v>46</v>
          </cell>
          <cell r="E46">
            <v>45</v>
          </cell>
          <cell r="G46" t="str">
            <v>UT</v>
          </cell>
        </row>
        <row r="47">
          <cell r="A47">
            <v>47</v>
          </cell>
          <cell r="E47">
            <v>46</v>
          </cell>
          <cell r="G47" t="str">
            <v>VA</v>
          </cell>
        </row>
        <row r="48">
          <cell r="A48">
            <v>48</v>
          </cell>
          <cell r="E48">
            <v>47</v>
          </cell>
          <cell r="G48" t="str">
            <v>VT</v>
          </cell>
        </row>
        <row r="49">
          <cell r="A49">
            <v>49</v>
          </cell>
          <cell r="E49">
            <v>48</v>
          </cell>
          <cell r="G49" t="str">
            <v>WA</v>
          </cell>
        </row>
        <row r="50">
          <cell r="A50">
            <v>50</v>
          </cell>
          <cell r="E50">
            <v>49</v>
          </cell>
          <cell r="G50" t="str">
            <v>WI</v>
          </cell>
        </row>
        <row r="51">
          <cell r="A51">
            <v>51</v>
          </cell>
          <cell r="E51">
            <v>50</v>
          </cell>
          <cell r="G51" t="str">
            <v>WV</v>
          </cell>
        </row>
        <row r="52">
          <cell r="A52">
            <v>52</v>
          </cell>
          <cell r="E52">
            <v>51</v>
          </cell>
          <cell r="G52" t="str">
            <v>WY</v>
          </cell>
        </row>
        <row r="53">
          <cell r="E53">
            <v>52</v>
          </cell>
        </row>
        <row r="54">
          <cell r="E54">
            <v>53</v>
          </cell>
        </row>
        <row r="55">
          <cell r="E55">
            <v>54</v>
          </cell>
        </row>
        <row r="56">
          <cell r="E56">
            <v>55</v>
          </cell>
        </row>
        <row r="57">
          <cell r="E57">
            <v>56</v>
          </cell>
        </row>
        <row r="58">
          <cell r="E58">
            <v>57</v>
          </cell>
        </row>
        <row r="59">
          <cell r="E59">
            <v>58</v>
          </cell>
        </row>
        <row r="60">
          <cell r="E60">
            <v>59</v>
          </cell>
        </row>
        <row r="61">
          <cell r="E61">
            <v>60</v>
          </cell>
        </row>
        <row r="62">
          <cell r="E62">
            <v>61</v>
          </cell>
        </row>
        <row r="63">
          <cell r="E63">
            <v>62</v>
          </cell>
        </row>
        <row r="64">
          <cell r="E64">
            <v>63</v>
          </cell>
        </row>
        <row r="65">
          <cell r="E65">
            <v>64</v>
          </cell>
        </row>
        <row r="66">
          <cell r="E66">
            <v>65</v>
          </cell>
        </row>
        <row r="67">
          <cell r="E67">
            <v>66</v>
          </cell>
        </row>
        <row r="68">
          <cell r="E68">
            <v>67</v>
          </cell>
        </row>
        <row r="69">
          <cell r="E69">
            <v>68</v>
          </cell>
        </row>
        <row r="70">
          <cell r="E70">
            <v>69</v>
          </cell>
        </row>
        <row r="71">
          <cell r="E71">
            <v>70</v>
          </cell>
        </row>
        <row r="72">
          <cell r="E72">
            <v>71</v>
          </cell>
        </row>
        <row r="73">
          <cell r="E73">
            <v>72</v>
          </cell>
        </row>
        <row r="74">
          <cell r="E74">
            <v>73</v>
          </cell>
        </row>
        <row r="75">
          <cell r="E75">
            <v>74</v>
          </cell>
        </row>
        <row r="76">
          <cell r="E76">
            <v>75</v>
          </cell>
        </row>
        <row r="77">
          <cell r="E77">
            <v>76</v>
          </cell>
        </row>
        <row r="78">
          <cell r="E78">
            <v>77</v>
          </cell>
        </row>
        <row r="79">
          <cell r="E79">
            <v>78</v>
          </cell>
        </row>
        <row r="80">
          <cell r="E80">
            <v>79</v>
          </cell>
        </row>
        <row r="81">
          <cell r="E81">
            <v>80</v>
          </cell>
        </row>
      </sheetData>
      <sheetData sheetId="20">
        <row r="3">
          <cell r="B3" t="str">
            <v>20% at 50%</v>
          </cell>
        </row>
      </sheetData>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hcd.ca.gov/grants-funding/active-funding/homekey.shtml" TargetMode="External"/><Relationship Id="rId1" Type="http://schemas.openxmlformats.org/officeDocument/2006/relationships/hyperlink" Target="http://www.hcd.ca.gov/grants-funding/active-funding/nplh.shtml"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indexed="45"/>
  </sheetPr>
  <dimension ref="A1:BJ83"/>
  <sheetViews>
    <sheetView view="pageBreakPreview" topLeftCell="Y1" zoomScaleNormal="100" workbookViewId="0">
      <selection activeCell="AK2" sqref="Y2:AK14"/>
    </sheetView>
  </sheetViews>
  <sheetFormatPr defaultColWidth="9.140625" defaultRowHeight="12.75"/>
  <cols>
    <col min="1" max="1" width="17" style="115" bestFit="1" customWidth="1"/>
    <col min="2" max="2" width="25.7109375" style="115" bestFit="1" customWidth="1"/>
    <col min="3" max="3" width="31.7109375" style="115" bestFit="1" customWidth="1"/>
    <col min="4" max="4" width="24.42578125" style="115" bestFit="1" customWidth="1"/>
    <col min="5" max="5" width="12.42578125" style="115" bestFit="1" customWidth="1"/>
    <col min="6" max="6" width="25" style="115" bestFit="1" customWidth="1"/>
    <col min="7" max="7" width="30.42578125" style="115" bestFit="1" customWidth="1"/>
    <col min="8" max="8" width="20.42578125" style="115" bestFit="1" customWidth="1"/>
    <col min="9" max="9" width="18" style="115" bestFit="1" customWidth="1"/>
    <col min="10" max="10" width="13.85546875" style="115" bestFit="1" customWidth="1"/>
    <col min="11" max="11" width="18.85546875" style="115" bestFit="1" customWidth="1"/>
    <col min="12" max="12" width="12.42578125" style="115" bestFit="1" customWidth="1"/>
    <col min="13" max="13" width="22.42578125" style="115" bestFit="1" customWidth="1"/>
    <col min="14" max="14" width="17.28515625" style="115" bestFit="1" customWidth="1"/>
    <col min="15" max="15" width="20.140625" style="115" bestFit="1" customWidth="1"/>
    <col min="16" max="16" width="31" style="115" bestFit="1" customWidth="1"/>
    <col min="17" max="17" width="18.85546875" style="115" bestFit="1" customWidth="1"/>
    <col min="18" max="18" width="27.42578125" style="115" customWidth="1"/>
    <col min="19" max="19" width="21.140625" style="115" bestFit="1" customWidth="1"/>
    <col min="20" max="20" width="25.28515625" style="115" bestFit="1" customWidth="1"/>
    <col min="21" max="21" width="18.42578125" style="115" bestFit="1" customWidth="1"/>
    <col min="22" max="22" width="26.42578125" style="115" bestFit="1" customWidth="1"/>
    <col min="23" max="23" width="29.85546875" style="115" bestFit="1" customWidth="1"/>
    <col min="24" max="24" width="28.85546875" style="115" bestFit="1" customWidth="1"/>
    <col min="25" max="25" width="25.140625" style="115" bestFit="1" customWidth="1"/>
    <col min="26" max="26" width="9.140625" style="115"/>
    <col min="27" max="27" width="11" style="115" bestFit="1" customWidth="1"/>
    <col min="28" max="28" width="12.42578125" style="115" bestFit="1" customWidth="1"/>
    <col min="29" max="29" width="14" style="115" bestFit="1" customWidth="1"/>
    <col min="30" max="30" width="15.42578125" style="115" bestFit="1" customWidth="1"/>
    <col min="31" max="31" width="28.28515625" style="115" bestFit="1" customWidth="1"/>
    <col min="32" max="32" width="13.140625" style="115" bestFit="1" customWidth="1"/>
    <col min="33" max="33" width="10.7109375" style="115" bestFit="1" customWidth="1"/>
    <col min="34" max="34" width="9.140625" style="117"/>
    <col min="35" max="35" width="18" style="117" bestFit="1" customWidth="1"/>
    <col min="36" max="36" width="22.7109375" style="117" bestFit="1" customWidth="1"/>
    <col min="37" max="37" width="17.85546875" style="117" bestFit="1" customWidth="1"/>
    <col min="38" max="16384" width="9.140625" style="115"/>
  </cols>
  <sheetData>
    <row r="1" spans="1:62" ht="38.25">
      <c r="A1" s="114"/>
      <c r="B1" s="115" t="s">
        <v>57</v>
      </c>
      <c r="C1" s="115" t="s">
        <v>57</v>
      </c>
      <c r="D1" s="115" t="s">
        <v>57</v>
      </c>
      <c r="E1" s="115" t="s">
        <v>57</v>
      </c>
      <c r="F1" s="115" t="s">
        <v>57</v>
      </c>
      <c r="G1" s="115" t="s">
        <v>57</v>
      </c>
      <c r="H1" s="115" t="s">
        <v>57</v>
      </c>
      <c r="I1" s="115" t="s">
        <v>57</v>
      </c>
      <c r="J1" s="115" t="s">
        <v>57</v>
      </c>
      <c r="K1" s="116" t="s">
        <v>58</v>
      </c>
      <c r="L1" s="115" t="s">
        <v>57</v>
      </c>
      <c r="M1" s="115" t="s">
        <v>57</v>
      </c>
      <c r="N1" s="115" t="s">
        <v>57</v>
      </c>
      <c r="O1" s="115" t="s">
        <v>57</v>
      </c>
      <c r="P1" s="115" t="s">
        <v>57</v>
      </c>
      <c r="Q1" s="115" t="s">
        <v>57</v>
      </c>
      <c r="R1" s="115" t="s">
        <v>57</v>
      </c>
      <c r="S1" s="115" t="s">
        <v>57</v>
      </c>
      <c r="T1" s="115" t="s">
        <v>57</v>
      </c>
      <c r="U1" s="115" t="s">
        <v>57</v>
      </c>
      <c r="V1" s="115" t="s">
        <v>59</v>
      </c>
      <c r="W1" s="115" t="s">
        <v>59</v>
      </c>
      <c r="X1" s="115" t="s">
        <v>60</v>
      </c>
      <c r="Y1" s="115" t="s">
        <v>60</v>
      </c>
      <c r="Z1" s="115" t="s">
        <v>60</v>
      </c>
      <c r="AA1" s="116" t="s">
        <v>61</v>
      </c>
      <c r="AB1" s="115" t="s">
        <v>62</v>
      </c>
      <c r="AC1" s="115" t="s">
        <v>62</v>
      </c>
      <c r="AD1" s="115" t="s">
        <v>62</v>
      </c>
      <c r="AE1" s="115" t="s">
        <v>62</v>
      </c>
      <c r="AF1" s="115" t="s">
        <v>63</v>
      </c>
      <c r="AG1" s="115" t="s">
        <v>63</v>
      </c>
      <c r="AH1" s="117" t="s">
        <v>63</v>
      </c>
      <c r="AI1" s="117" t="s">
        <v>64</v>
      </c>
      <c r="AJ1" s="117" t="s">
        <v>64</v>
      </c>
      <c r="AK1" s="117" t="s">
        <v>64</v>
      </c>
    </row>
    <row r="2" spans="1:62">
      <c r="A2" s="118" t="s">
        <v>65</v>
      </c>
      <c r="B2" s="119" t="s">
        <v>66</v>
      </c>
      <c r="C2" s="119" t="s">
        <v>67</v>
      </c>
      <c r="D2" s="119" t="s">
        <v>68</v>
      </c>
      <c r="E2" s="119" t="s">
        <v>69</v>
      </c>
      <c r="F2" s="119" t="s">
        <v>70</v>
      </c>
      <c r="G2" s="120" t="s">
        <v>71</v>
      </c>
      <c r="H2" s="119" t="s">
        <v>72</v>
      </c>
      <c r="I2" s="119" t="s">
        <v>73</v>
      </c>
      <c r="J2" s="119" t="s">
        <v>74</v>
      </c>
      <c r="K2" s="119" t="s">
        <v>75</v>
      </c>
      <c r="L2" s="119" t="s">
        <v>76</v>
      </c>
      <c r="M2" s="121" t="s">
        <v>77</v>
      </c>
      <c r="N2" s="119" t="s">
        <v>78</v>
      </c>
      <c r="O2" s="119" t="s">
        <v>79</v>
      </c>
      <c r="P2" s="119" t="s">
        <v>80</v>
      </c>
      <c r="Q2" s="119" t="s">
        <v>81</v>
      </c>
      <c r="R2" s="119" t="s">
        <v>82</v>
      </c>
      <c r="S2" s="119" t="s">
        <v>83</v>
      </c>
      <c r="T2" s="119" t="s">
        <v>84</v>
      </c>
      <c r="U2" s="119" t="s">
        <v>85</v>
      </c>
      <c r="V2" s="119" t="s">
        <v>86</v>
      </c>
      <c r="W2" s="119" t="s">
        <v>87</v>
      </c>
      <c r="X2" s="119" t="s">
        <v>88</v>
      </c>
      <c r="Y2" s="119" t="s">
        <v>89</v>
      </c>
      <c r="Z2" s="119" t="s">
        <v>90</v>
      </c>
      <c r="AA2" s="119" t="s">
        <v>91</v>
      </c>
      <c r="AB2" s="119" t="s">
        <v>92</v>
      </c>
      <c r="AC2" s="119" t="s">
        <v>93</v>
      </c>
      <c r="AD2" s="119" t="s">
        <v>94</v>
      </c>
      <c r="AE2" s="119" t="s">
        <v>95</v>
      </c>
      <c r="AF2" s="119" t="s">
        <v>96</v>
      </c>
      <c r="AG2" s="119" t="s">
        <v>97</v>
      </c>
      <c r="AH2" s="119" t="s">
        <v>98</v>
      </c>
      <c r="AI2" s="119" t="s">
        <v>99</v>
      </c>
      <c r="AJ2" s="119" t="s">
        <v>100</v>
      </c>
      <c r="AK2" s="119" t="s">
        <v>101</v>
      </c>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row>
    <row r="3" spans="1:62">
      <c r="A3" s="117"/>
      <c r="B3" s="117" t="s">
        <v>102</v>
      </c>
      <c r="C3" s="122" t="s">
        <v>103</v>
      </c>
      <c r="D3" s="117" t="s">
        <v>104</v>
      </c>
      <c r="E3" s="117" t="s">
        <v>105</v>
      </c>
      <c r="F3" s="117" t="s">
        <v>106</v>
      </c>
      <c r="G3" s="117" t="s">
        <v>107</v>
      </c>
      <c r="H3" s="117" t="s">
        <v>108</v>
      </c>
      <c r="I3" s="117" t="s">
        <v>109</v>
      </c>
      <c r="J3" s="117" t="s">
        <v>0</v>
      </c>
      <c r="K3" s="117" t="s">
        <v>110</v>
      </c>
      <c r="L3" s="117" t="s">
        <v>57</v>
      </c>
      <c r="M3" s="117" t="s">
        <v>111</v>
      </c>
      <c r="N3" s="117" t="s">
        <v>112</v>
      </c>
      <c r="O3" s="117" t="s">
        <v>113</v>
      </c>
      <c r="P3" s="117" t="s">
        <v>114</v>
      </c>
      <c r="Q3" s="117" t="s">
        <v>115</v>
      </c>
      <c r="R3" s="123" t="s">
        <v>116</v>
      </c>
      <c r="S3" s="124">
        <v>1</v>
      </c>
      <c r="T3" s="124">
        <v>1</v>
      </c>
      <c r="U3" s="124">
        <v>1</v>
      </c>
      <c r="V3" s="125" t="s">
        <v>117</v>
      </c>
      <c r="W3" s="125" t="s">
        <v>118</v>
      </c>
      <c r="X3" s="117" t="s">
        <v>119</v>
      </c>
      <c r="Y3" s="117" t="s">
        <v>120</v>
      </c>
      <c r="Z3" s="117" t="s">
        <v>121</v>
      </c>
      <c r="AA3" s="126" t="s">
        <v>98</v>
      </c>
      <c r="AB3" s="115" t="s">
        <v>122</v>
      </c>
      <c r="AC3" s="115" t="s">
        <v>123</v>
      </c>
      <c r="AD3" s="127" t="s">
        <v>120</v>
      </c>
      <c r="AE3" s="115" t="s">
        <v>124</v>
      </c>
      <c r="AF3" s="128">
        <v>0.15</v>
      </c>
      <c r="AG3" s="129" t="s">
        <v>125</v>
      </c>
      <c r="AH3" s="130" t="s">
        <v>126</v>
      </c>
      <c r="AI3" s="129" t="s">
        <v>127</v>
      </c>
      <c r="AJ3" s="129" t="s">
        <v>128</v>
      </c>
      <c r="AK3" s="129" t="s">
        <v>129</v>
      </c>
    </row>
    <row r="4" spans="1:62">
      <c r="A4" s="117"/>
      <c r="B4" s="117" t="s">
        <v>130</v>
      </c>
      <c r="C4" s="122" t="s">
        <v>131</v>
      </c>
      <c r="D4" s="117" t="s">
        <v>132</v>
      </c>
      <c r="E4" s="117" t="s">
        <v>133</v>
      </c>
      <c r="F4" s="117" t="s">
        <v>134</v>
      </c>
      <c r="G4" s="117" t="s">
        <v>135</v>
      </c>
      <c r="H4" s="117" t="s">
        <v>136</v>
      </c>
      <c r="I4" s="117" t="s">
        <v>137</v>
      </c>
      <c r="J4" s="117" t="s">
        <v>1</v>
      </c>
      <c r="K4" s="117" t="s">
        <v>109</v>
      </c>
      <c r="L4" s="117" t="s">
        <v>138</v>
      </c>
      <c r="M4" s="117" t="s">
        <v>139</v>
      </c>
      <c r="N4" s="117" t="s">
        <v>140</v>
      </c>
      <c r="O4" s="117" t="s">
        <v>141</v>
      </c>
      <c r="P4" s="117" t="s">
        <v>142</v>
      </c>
      <c r="Q4" s="117" t="s">
        <v>143</v>
      </c>
      <c r="R4" s="123" t="s">
        <v>144</v>
      </c>
      <c r="S4" s="124">
        <v>2</v>
      </c>
      <c r="T4" s="124">
        <v>2</v>
      </c>
      <c r="U4" s="124">
        <v>2</v>
      </c>
      <c r="V4" s="125" t="s">
        <v>145</v>
      </c>
      <c r="W4" s="125" t="s">
        <v>146</v>
      </c>
      <c r="X4" s="117" t="s">
        <v>147</v>
      </c>
      <c r="Y4" s="117" t="s">
        <v>148</v>
      </c>
      <c r="Z4" s="131" t="s">
        <v>149</v>
      </c>
      <c r="AA4" s="132" t="s">
        <v>126</v>
      </c>
      <c r="AB4" s="115" t="s">
        <v>150</v>
      </c>
      <c r="AC4" s="115" t="s">
        <v>151</v>
      </c>
      <c r="AD4" s="127" t="s">
        <v>148</v>
      </c>
      <c r="AE4" s="115" t="s">
        <v>152</v>
      </c>
      <c r="AF4" s="128">
        <v>0.2</v>
      </c>
      <c r="AG4" s="129" t="s">
        <v>153</v>
      </c>
      <c r="AH4" s="130" t="s">
        <v>154</v>
      </c>
      <c r="AI4" s="129" t="s">
        <v>155</v>
      </c>
      <c r="AJ4" s="129" t="s">
        <v>156</v>
      </c>
      <c r="AK4" s="129" t="s">
        <v>157</v>
      </c>
    </row>
    <row r="5" spans="1:62">
      <c r="A5" s="117"/>
      <c r="C5" s="122" t="s">
        <v>158</v>
      </c>
      <c r="D5" s="117" t="s">
        <v>159</v>
      </c>
      <c r="F5" s="117" t="s">
        <v>160</v>
      </c>
      <c r="G5" s="117" t="s">
        <v>138</v>
      </c>
      <c r="H5" s="133" t="s">
        <v>161</v>
      </c>
      <c r="I5" s="117" t="s">
        <v>162</v>
      </c>
      <c r="J5" s="117" t="s">
        <v>2</v>
      </c>
      <c r="L5" s="117" t="s">
        <v>163</v>
      </c>
      <c r="M5" s="117" t="s">
        <v>164</v>
      </c>
      <c r="N5" s="117" t="s">
        <v>165</v>
      </c>
      <c r="O5" s="117" t="s">
        <v>166</v>
      </c>
      <c r="P5" s="117" t="s">
        <v>167</v>
      </c>
      <c r="Q5" s="117" t="s">
        <v>168</v>
      </c>
      <c r="R5" s="123" t="s">
        <v>169</v>
      </c>
      <c r="S5" s="124">
        <v>3</v>
      </c>
      <c r="T5" s="124">
        <v>3</v>
      </c>
      <c r="U5" s="124">
        <v>3</v>
      </c>
      <c r="V5" s="125" t="s">
        <v>170</v>
      </c>
      <c r="W5" s="125" t="s">
        <v>171</v>
      </c>
      <c r="X5" s="117" t="s">
        <v>172</v>
      </c>
      <c r="Z5" s="117" t="s">
        <v>173</v>
      </c>
      <c r="AA5" s="132" t="s">
        <v>154</v>
      </c>
      <c r="AC5" s="115" t="s">
        <v>174</v>
      </c>
      <c r="AD5" s="127" t="s">
        <v>175</v>
      </c>
      <c r="AE5" s="134"/>
      <c r="AF5" s="128">
        <v>0.25</v>
      </c>
      <c r="AG5" s="129" t="s">
        <v>150</v>
      </c>
      <c r="AH5" s="130" t="s">
        <v>176</v>
      </c>
      <c r="AI5" s="129" t="s">
        <v>112</v>
      </c>
      <c r="AJ5" s="129" t="s">
        <v>177</v>
      </c>
      <c r="AK5" s="129" t="s">
        <v>178</v>
      </c>
    </row>
    <row r="6" spans="1:62">
      <c r="C6" s="122" t="s">
        <v>179</v>
      </c>
      <c r="D6" s="117" t="s">
        <v>180</v>
      </c>
      <c r="F6" s="117" t="s">
        <v>181</v>
      </c>
      <c r="G6" s="117" t="s">
        <v>182</v>
      </c>
      <c r="H6" s="117" t="s">
        <v>183</v>
      </c>
      <c r="I6" s="117"/>
      <c r="J6" s="117" t="s">
        <v>3</v>
      </c>
      <c r="M6" s="117" t="s">
        <v>184</v>
      </c>
      <c r="N6" s="117" t="s">
        <v>185</v>
      </c>
      <c r="O6" s="117" t="s">
        <v>186</v>
      </c>
      <c r="P6" s="117" t="s">
        <v>187</v>
      </c>
      <c r="R6" s="123" t="s">
        <v>188</v>
      </c>
      <c r="S6" s="124">
        <v>4</v>
      </c>
      <c r="T6" s="124">
        <v>4</v>
      </c>
      <c r="U6" s="124">
        <v>4</v>
      </c>
      <c r="V6" s="125" t="s">
        <v>189</v>
      </c>
      <c r="W6" s="125" t="s">
        <v>190</v>
      </c>
      <c r="X6" s="117" t="s">
        <v>191</v>
      </c>
      <c r="AA6" s="132" t="s">
        <v>176</v>
      </c>
      <c r="AC6" s="115" t="s">
        <v>192</v>
      </c>
      <c r="AD6" s="127"/>
      <c r="AE6" s="134"/>
      <c r="AF6" s="128">
        <v>0.3</v>
      </c>
      <c r="AG6" s="129"/>
      <c r="AH6" s="130" t="s">
        <v>193</v>
      </c>
      <c r="AI6" s="129" t="s">
        <v>150</v>
      </c>
      <c r="AJ6" s="129" t="s">
        <v>194</v>
      </c>
      <c r="AK6" s="129" t="s">
        <v>195</v>
      </c>
    </row>
    <row r="7" spans="1:62">
      <c r="C7" s="122" t="s">
        <v>196</v>
      </c>
      <c r="F7" s="117" t="s">
        <v>197</v>
      </c>
      <c r="G7" s="117" t="s">
        <v>198</v>
      </c>
      <c r="H7" s="117" t="s">
        <v>199</v>
      </c>
      <c r="J7" s="117" t="s">
        <v>4</v>
      </c>
      <c r="M7" s="117" t="s">
        <v>200</v>
      </c>
      <c r="N7" s="117" t="s">
        <v>201</v>
      </c>
      <c r="O7" s="117" t="s">
        <v>202</v>
      </c>
      <c r="P7" s="117" t="s">
        <v>203</v>
      </c>
      <c r="R7" s="123" t="s">
        <v>204</v>
      </c>
      <c r="S7" s="124">
        <v>5</v>
      </c>
      <c r="T7" s="124">
        <v>5</v>
      </c>
      <c r="U7" s="124">
        <v>5</v>
      </c>
      <c r="V7" s="125" t="s">
        <v>205</v>
      </c>
      <c r="W7" s="125" t="s">
        <v>150</v>
      </c>
      <c r="X7" s="117" t="s">
        <v>206</v>
      </c>
      <c r="AA7" s="132" t="s">
        <v>193</v>
      </c>
      <c r="AF7" s="128">
        <v>0.35</v>
      </c>
      <c r="AG7" s="129"/>
      <c r="AH7" s="130" t="s">
        <v>207</v>
      </c>
      <c r="AJ7" s="129" t="s">
        <v>208</v>
      </c>
      <c r="AK7" s="129" t="s">
        <v>150</v>
      </c>
    </row>
    <row r="8" spans="1:62">
      <c r="F8" s="117" t="s">
        <v>209</v>
      </c>
      <c r="G8" s="117" t="s">
        <v>210</v>
      </c>
      <c r="H8" s="117" t="s">
        <v>211</v>
      </c>
      <c r="J8" s="117" t="s">
        <v>5</v>
      </c>
      <c r="N8" s="117" t="s">
        <v>212</v>
      </c>
      <c r="O8" s="117" t="s">
        <v>213</v>
      </c>
      <c r="P8" s="117" t="s">
        <v>214</v>
      </c>
      <c r="R8" s="123" t="s">
        <v>215</v>
      </c>
      <c r="S8" s="124">
        <v>6</v>
      </c>
      <c r="T8" s="124">
        <v>6</v>
      </c>
      <c r="U8" s="124">
        <v>6</v>
      </c>
      <c r="V8" s="125" t="s">
        <v>216</v>
      </c>
      <c r="W8" s="125"/>
      <c r="X8" s="117" t="s">
        <v>217</v>
      </c>
      <c r="AA8" s="132" t="s">
        <v>207</v>
      </c>
      <c r="AF8" s="128">
        <v>0.4</v>
      </c>
      <c r="AG8" s="129"/>
      <c r="AH8" s="130" t="s">
        <v>218</v>
      </c>
      <c r="AJ8" s="129" t="s">
        <v>112</v>
      </c>
      <c r="AK8" s="129"/>
    </row>
    <row r="9" spans="1:62">
      <c r="C9" s="135"/>
      <c r="D9" s="135"/>
      <c r="G9" s="117" t="s">
        <v>219</v>
      </c>
      <c r="H9" s="117" t="s">
        <v>220</v>
      </c>
      <c r="J9" s="117" t="s">
        <v>6</v>
      </c>
      <c r="N9" s="117"/>
      <c r="O9" s="117" t="s">
        <v>221</v>
      </c>
      <c r="P9" s="117"/>
      <c r="R9" s="123" t="s">
        <v>222</v>
      </c>
      <c r="S9" s="124">
        <v>7</v>
      </c>
      <c r="T9" s="124">
        <v>7</v>
      </c>
      <c r="U9" s="124">
        <v>7</v>
      </c>
      <c r="V9" s="125" t="s">
        <v>223</v>
      </c>
      <c r="W9" s="125"/>
      <c r="X9" s="117" t="s">
        <v>224</v>
      </c>
      <c r="AA9" s="132" t="s">
        <v>218</v>
      </c>
      <c r="AF9" s="128">
        <v>0.45</v>
      </c>
      <c r="AG9" s="129"/>
      <c r="AJ9" s="129" t="s">
        <v>225</v>
      </c>
      <c r="AK9" s="129"/>
    </row>
    <row r="10" spans="1:62">
      <c r="C10" s="135"/>
      <c r="D10" s="135"/>
      <c r="G10" s="117" t="s">
        <v>160</v>
      </c>
      <c r="H10" s="117" t="s">
        <v>226</v>
      </c>
      <c r="J10" s="117" t="s">
        <v>7</v>
      </c>
      <c r="R10" s="123" t="s">
        <v>227</v>
      </c>
      <c r="S10" s="124">
        <v>8</v>
      </c>
      <c r="T10" s="124">
        <v>8</v>
      </c>
      <c r="U10" s="124">
        <v>8</v>
      </c>
      <c r="V10" s="125" t="s">
        <v>228</v>
      </c>
      <c r="W10" s="117"/>
      <c r="AF10" s="128">
        <v>0.5</v>
      </c>
      <c r="AG10" s="129"/>
      <c r="AJ10" s="129" t="s">
        <v>229</v>
      </c>
      <c r="AK10" s="129"/>
    </row>
    <row r="11" spans="1:62">
      <c r="C11" s="135"/>
      <c r="D11" s="135"/>
      <c r="G11" s="117" t="s">
        <v>230</v>
      </c>
      <c r="H11" s="117" t="s">
        <v>231</v>
      </c>
      <c r="J11" s="117" t="s">
        <v>8</v>
      </c>
      <c r="R11" s="123" t="s">
        <v>232</v>
      </c>
      <c r="S11" s="124">
        <v>9</v>
      </c>
      <c r="T11" s="124">
        <v>9</v>
      </c>
      <c r="U11" s="124">
        <v>9</v>
      </c>
      <c r="V11" s="125" t="s">
        <v>233</v>
      </c>
      <c r="AF11" s="128">
        <v>0.55000000000000004</v>
      </c>
      <c r="AG11" s="129"/>
      <c r="AJ11" s="129" t="s">
        <v>234</v>
      </c>
      <c r="AK11" s="129"/>
    </row>
    <row r="12" spans="1:62">
      <c r="C12" s="135"/>
      <c r="D12" s="135"/>
      <c r="G12" s="117" t="s">
        <v>181</v>
      </c>
      <c r="H12" s="117" t="s">
        <v>235</v>
      </c>
      <c r="J12" s="136" t="s">
        <v>9</v>
      </c>
      <c r="R12" s="123" t="s">
        <v>236</v>
      </c>
      <c r="S12" s="124">
        <v>10</v>
      </c>
      <c r="T12" s="124">
        <v>10</v>
      </c>
      <c r="U12" s="124">
        <v>10</v>
      </c>
      <c r="V12" s="125" t="s">
        <v>237</v>
      </c>
      <c r="AF12" s="128">
        <v>0.6</v>
      </c>
      <c r="AG12" s="129"/>
      <c r="AJ12" s="129" t="s">
        <v>150</v>
      </c>
      <c r="AK12" s="129"/>
    </row>
    <row r="13" spans="1:62">
      <c r="C13" s="135"/>
      <c r="D13" s="135"/>
      <c r="G13" s="117" t="s">
        <v>238</v>
      </c>
      <c r="H13" s="117" t="s">
        <v>239</v>
      </c>
      <c r="J13" s="117" t="s">
        <v>10</v>
      </c>
      <c r="R13" s="123" t="s">
        <v>240</v>
      </c>
      <c r="S13" s="124">
        <v>11</v>
      </c>
      <c r="T13" s="124">
        <v>11</v>
      </c>
      <c r="U13" s="124">
        <v>11</v>
      </c>
      <c r="V13" s="125" t="s">
        <v>241</v>
      </c>
      <c r="AF13" s="128">
        <v>0.7</v>
      </c>
      <c r="AG13" s="129"/>
      <c r="AJ13" s="129"/>
      <c r="AK13" s="129"/>
    </row>
    <row r="14" spans="1:62">
      <c r="C14" s="135"/>
      <c r="D14" s="135"/>
      <c r="J14" s="117" t="s">
        <v>11</v>
      </c>
      <c r="R14" s="123" t="s">
        <v>242</v>
      </c>
      <c r="S14" s="124">
        <v>12</v>
      </c>
      <c r="T14" s="124">
        <v>12</v>
      </c>
      <c r="U14" s="124">
        <v>12</v>
      </c>
      <c r="V14" s="125" t="s">
        <v>150</v>
      </c>
      <c r="AF14" s="128">
        <v>0.8</v>
      </c>
      <c r="AG14" s="129"/>
    </row>
    <row r="15" spans="1:62">
      <c r="J15" s="117" t="s">
        <v>12</v>
      </c>
      <c r="R15" s="117"/>
      <c r="S15" s="124">
        <v>13</v>
      </c>
      <c r="T15" s="124">
        <v>13</v>
      </c>
      <c r="U15" s="124">
        <v>13</v>
      </c>
      <c r="AF15" s="128"/>
    </row>
    <row r="16" spans="1:62">
      <c r="J16" s="117" t="s">
        <v>13</v>
      </c>
      <c r="S16" s="124">
        <v>14</v>
      </c>
      <c r="T16" s="124">
        <v>14</v>
      </c>
      <c r="U16" s="124">
        <v>14</v>
      </c>
    </row>
    <row r="17" spans="10:21">
      <c r="J17" s="117" t="s">
        <v>14</v>
      </c>
      <c r="S17" s="124">
        <v>15</v>
      </c>
      <c r="T17" s="124">
        <v>15</v>
      </c>
      <c r="U17" s="124">
        <v>15</v>
      </c>
    </row>
    <row r="18" spans="10:21">
      <c r="J18" s="117" t="s">
        <v>15</v>
      </c>
      <c r="S18" s="124">
        <v>16</v>
      </c>
      <c r="T18" s="124">
        <v>16</v>
      </c>
      <c r="U18" s="124">
        <v>16</v>
      </c>
    </row>
    <row r="19" spans="10:21">
      <c r="J19" s="117" t="s">
        <v>16</v>
      </c>
      <c r="S19" s="124">
        <v>17</v>
      </c>
      <c r="T19" s="124">
        <v>17</v>
      </c>
      <c r="U19" s="124">
        <v>17</v>
      </c>
    </row>
    <row r="20" spans="10:21">
      <c r="J20" s="133" t="s">
        <v>17</v>
      </c>
      <c r="S20" s="124">
        <v>18</v>
      </c>
      <c r="T20" s="124">
        <v>18</v>
      </c>
      <c r="U20" s="124">
        <v>18</v>
      </c>
    </row>
    <row r="21" spans="10:21">
      <c r="J21" s="117" t="s">
        <v>18</v>
      </c>
      <c r="S21" s="124">
        <v>19</v>
      </c>
      <c r="T21" s="124">
        <v>19</v>
      </c>
      <c r="U21" s="124">
        <v>19</v>
      </c>
    </row>
    <row r="22" spans="10:21">
      <c r="J22" s="117" t="s">
        <v>19</v>
      </c>
      <c r="S22" s="124">
        <v>20</v>
      </c>
      <c r="T22" s="124">
        <v>20</v>
      </c>
      <c r="U22" s="124">
        <v>20</v>
      </c>
    </row>
    <row r="23" spans="10:21">
      <c r="J23" s="117" t="s">
        <v>20</v>
      </c>
      <c r="S23" s="124">
        <v>21</v>
      </c>
      <c r="T23" s="124">
        <v>21</v>
      </c>
      <c r="U23" s="124">
        <v>21</v>
      </c>
    </row>
    <row r="24" spans="10:21">
      <c r="J24" s="117" t="s">
        <v>21</v>
      </c>
      <c r="S24" s="124">
        <v>22</v>
      </c>
      <c r="T24" s="124">
        <v>22</v>
      </c>
      <c r="U24" s="124">
        <v>22</v>
      </c>
    </row>
    <row r="25" spans="10:21">
      <c r="J25" s="117" t="s">
        <v>22</v>
      </c>
      <c r="S25" s="124">
        <v>23</v>
      </c>
      <c r="T25" s="124">
        <v>23</v>
      </c>
      <c r="U25" s="124">
        <v>23</v>
      </c>
    </row>
    <row r="26" spans="10:21">
      <c r="J26" s="117" t="s">
        <v>23</v>
      </c>
      <c r="S26" s="124">
        <v>24</v>
      </c>
      <c r="T26" s="124">
        <v>24</v>
      </c>
      <c r="U26" s="124">
        <v>24</v>
      </c>
    </row>
    <row r="27" spans="10:21">
      <c r="J27" s="117" t="s">
        <v>24</v>
      </c>
      <c r="S27" s="124">
        <v>25</v>
      </c>
      <c r="T27" s="124">
        <v>25</v>
      </c>
      <c r="U27" s="124">
        <v>25</v>
      </c>
    </row>
    <row r="28" spans="10:21">
      <c r="J28" s="117" t="s">
        <v>25</v>
      </c>
      <c r="S28" s="124">
        <v>26</v>
      </c>
      <c r="T28" s="124">
        <v>26</v>
      </c>
      <c r="U28" s="124">
        <v>26</v>
      </c>
    </row>
    <row r="29" spans="10:21">
      <c r="J29" s="117" t="s">
        <v>26</v>
      </c>
      <c r="S29" s="124">
        <v>27</v>
      </c>
      <c r="T29" s="124">
        <v>27</v>
      </c>
      <c r="U29" s="124">
        <v>27</v>
      </c>
    </row>
    <row r="30" spans="10:21">
      <c r="J30" s="117" t="s">
        <v>27</v>
      </c>
      <c r="S30" s="124">
        <v>28</v>
      </c>
      <c r="T30" s="124">
        <v>28</v>
      </c>
      <c r="U30" s="124">
        <v>28</v>
      </c>
    </row>
    <row r="31" spans="10:21">
      <c r="J31" s="117" t="s">
        <v>28</v>
      </c>
      <c r="S31" s="124">
        <v>29</v>
      </c>
      <c r="T31" s="124">
        <v>29</v>
      </c>
      <c r="U31" s="124">
        <v>29</v>
      </c>
    </row>
    <row r="32" spans="10:21">
      <c r="J32" s="117" t="s">
        <v>29</v>
      </c>
      <c r="S32" s="124">
        <v>30</v>
      </c>
      <c r="T32" s="124">
        <v>30</v>
      </c>
      <c r="U32" s="124">
        <v>30</v>
      </c>
    </row>
    <row r="33" spans="10:21">
      <c r="J33" s="117" t="s">
        <v>30</v>
      </c>
      <c r="S33" s="124">
        <v>31</v>
      </c>
      <c r="T33" s="124">
        <v>31</v>
      </c>
      <c r="U33" s="124">
        <v>31</v>
      </c>
    </row>
    <row r="34" spans="10:21">
      <c r="J34" s="133" t="s">
        <v>31</v>
      </c>
      <c r="S34" s="124">
        <v>32</v>
      </c>
      <c r="T34" s="124">
        <v>32</v>
      </c>
      <c r="U34" s="124">
        <v>32</v>
      </c>
    </row>
    <row r="35" spans="10:21">
      <c r="J35" s="117" t="s">
        <v>32</v>
      </c>
      <c r="S35" s="124">
        <v>33</v>
      </c>
      <c r="T35" s="124">
        <v>33</v>
      </c>
      <c r="U35" s="124">
        <v>33</v>
      </c>
    </row>
    <row r="36" spans="10:21">
      <c r="J36" s="122" t="s">
        <v>33</v>
      </c>
      <c r="S36" s="124">
        <v>34</v>
      </c>
      <c r="T36" s="124">
        <v>34</v>
      </c>
      <c r="U36" s="124">
        <v>34</v>
      </c>
    </row>
    <row r="37" spans="10:21">
      <c r="J37" s="122" t="s">
        <v>34</v>
      </c>
      <c r="S37" s="124">
        <v>35</v>
      </c>
      <c r="T37" s="124">
        <v>35</v>
      </c>
      <c r="U37" s="124">
        <v>35</v>
      </c>
    </row>
    <row r="38" spans="10:21">
      <c r="J38" s="122" t="s">
        <v>35</v>
      </c>
      <c r="S38" s="124">
        <v>36</v>
      </c>
      <c r="T38" s="124">
        <v>36</v>
      </c>
      <c r="U38" s="124">
        <v>36</v>
      </c>
    </row>
    <row r="39" spans="10:21">
      <c r="J39" s="117" t="s">
        <v>36</v>
      </c>
      <c r="S39" s="124">
        <v>37</v>
      </c>
      <c r="T39" s="124">
        <v>37</v>
      </c>
      <c r="U39" s="124">
        <v>37</v>
      </c>
    </row>
    <row r="40" spans="10:21">
      <c r="J40" s="117" t="s">
        <v>243</v>
      </c>
      <c r="S40" s="124">
        <v>38</v>
      </c>
      <c r="T40" s="124">
        <v>38</v>
      </c>
      <c r="U40" s="124">
        <v>38</v>
      </c>
    </row>
    <row r="41" spans="10:21">
      <c r="J41" s="117" t="s">
        <v>37</v>
      </c>
      <c r="S41" s="124">
        <v>39</v>
      </c>
      <c r="T41" s="124">
        <v>39</v>
      </c>
      <c r="U41" s="124">
        <v>39</v>
      </c>
    </row>
    <row r="42" spans="10:21">
      <c r="J42" s="117" t="s">
        <v>38</v>
      </c>
      <c r="S42" s="124">
        <v>40</v>
      </c>
      <c r="T42" s="124">
        <v>40</v>
      </c>
      <c r="U42" s="124">
        <v>40</v>
      </c>
    </row>
    <row r="43" spans="10:21">
      <c r="J43" s="117" t="s">
        <v>39</v>
      </c>
      <c r="S43" s="124">
        <v>41</v>
      </c>
      <c r="T43" s="124">
        <v>41</v>
      </c>
      <c r="U43" s="124"/>
    </row>
    <row r="44" spans="10:21">
      <c r="J44" s="117" t="s">
        <v>40</v>
      </c>
      <c r="S44" s="124">
        <v>42</v>
      </c>
      <c r="T44" s="124">
        <v>42</v>
      </c>
      <c r="U44" s="124"/>
    </row>
    <row r="45" spans="10:21">
      <c r="J45" s="117" t="s">
        <v>41</v>
      </c>
      <c r="S45" s="124">
        <v>43</v>
      </c>
      <c r="T45" s="124">
        <v>43</v>
      </c>
    </row>
    <row r="46" spans="10:21">
      <c r="J46" s="117" t="s">
        <v>42</v>
      </c>
      <c r="S46" s="124">
        <v>44</v>
      </c>
      <c r="T46" s="124">
        <v>44</v>
      </c>
    </row>
    <row r="47" spans="10:21">
      <c r="J47" s="117" t="s">
        <v>43</v>
      </c>
      <c r="S47" s="124">
        <v>45</v>
      </c>
      <c r="T47" s="124">
        <v>45</v>
      </c>
    </row>
    <row r="48" spans="10:21">
      <c r="J48" s="117" t="s">
        <v>44</v>
      </c>
      <c r="S48" s="124">
        <v>46</v>
      </c>
      <c r="T48" s="124">
        <v>46</v>
      </c>
    </row>
    <row r="49" spans="10:20">
      <c r="J49" s="117" t="s">
        <v>45</v>
      </c>
      <c r="S49" s="124">
        <v>47</v>
      </c>
      <c r="T49" s="124">
        <v>47</v>
      </c>
    </row>
    <row r="50" spans="10:20">
      <c r="J50" s="117" t="s">
        <v>46</v>
      </c>
      <c r="S50" s="124">
        <v>48</v>
      </c>
      <c r="T50" s="124">
        <v>48</v>
      </c>
    </row>
    <row r="51" spans="10:20">
      <c r="J51" s="117" t="s">
        <v>47</v>
      </c>
      <c r="S51" s="124">
        <v>49</v>
      </c>
      <c r="T51" s="124">
        <v>49</v>
      </c>
    </row>
    <row r="52" spans="10:20">
      <c r="J52" s="117" t="s">
        <v>48</v>
      </c>
      <c r="S52" s="124">
        <v>50</v>
      </c>
      <c r="T52" s="124">
        <v>50</v>
      </c>
    </row>
    <row r="53" spans="10:20">
      <c r="J53" s="117" t="s">
        <v>49</v>
      </c>
      <c r="S53" s="124">
        <v>51</v>
      </c>
      <c r="T53" s="124">
        <v>51</v>
      </c>
    </row>
    <row r="54" spans="10:20">
      <c r="J54" s="117" t="s">
        <v>50</v>
      </c>
      <c r="S54" s="124">
        <v>52</v>
      </c>
      <c r="T54" s="124">
        <v>52</v>
      </c>
    </row>
    <row r="55" spans="10:20">
      <c r="J55" s="117" t="s">
        <v>51</v>
      </c>
      <c r="S55" s="124">
        <v>53</v>
      </c>
      <c r="T55" s="124">
        <v>53</v>
      </c>
    </row>
    <row r="56" spans="10:20">
      <c r="J56" s="117" t="s">
        <v>52</v>
      </c>
      <c r="S56" s="124">
        <v>54</v>
      </c>
      <c r="T56" s="124"/>
    </row>
    <row r="57" spans="10:20">
      <c r="J57" s="117" t="s">
        <v>53</v>
      </c>
      <c r="S57" s="124">
        <v>55</v>
      </c>
      <c r="T57" s="124"/>
    </row>
    <row r="58" spans="10:20">
      <c r="J58" s="117" t="s">
        <v>54</v>
      </c>
      <c r="S58" s="124">
        <v>56</v>
      </c>
    </row>
    <row r="59" spans="10:20">
      <c r="J59" s="117" t="s">
        <v>55</v>
      </c>
      <c r="S59" s="124">
        <v>57</v>
      </c>
    </row>
    <row r="60" spans="10:20">
      <c r="J60" s="117" t="s">
        <v>56</v>
      </c>
      <c r="S60" s="124">
        <v>58</v>
      </c>
    </row>
    <row r="61" spans="10:20">
      <c r="J61" s="117"/>
      <c r="S61" s="124">
        <v>59</v>
      </c>
    </row>
    <row r="62" spans="10:20">
      <c r="J62" s="117"/>
      <c r="S62" s="124">
        <v>60</v>
      </c>
    </row>
    <row r="63" spans="10:20">
      <c r="S63" s="124">
        <v>61</v>
      </c>
    </row>
    <row r="64" spans="10:20">
      <c r="S64" s="124">
        <v>62</v>
      </c>
    </row>
    <row r="65" spans="19:19">
      <c r="S65" s="124">
        <v>63</v>
      </c>
    </row>
    <row r="66" spans="19:19">
      <c r="S66" s="124">
        <v>64</v>
      </c>
    </row>
    <row r="67" spans="19:19">
      <c r="S67" s="124">
        <v>65</v>
      </c>
    </row>
    <row r="68" spans="19:19">
      <c r="S68" s="124">
        <v>66</v>
      </c>
    </row>
    <row r="69" spans="19:19">
      <c r="S69" s="124">
        <v>67</v>
      </c>
    </row>
    <row r="70" spans="19:19">
      <c r="S70" s="124">
        <v>68</v>
      </c>
    </row>
    <row r="71" spans="19:19">
      <c r="S71" s="124">
        <v>69</v>
      </c>
    </row>
    <row r="72" spans="19:19">
      <c r="S72" s="124">
        <v>70</v>
      </c>
    </row>
    <row r="73" spans="19:19">
      <c r="S73" s="124">
        <v>71</v>
      </c>
    </row>
    <row r="74" spans="19:19">
      <c r="S74" s="124">
        <v>72</v>
      </c>
    </row>
    <row r="75" spans="19:19">
      <c r="S75" s="124">
        <v>73</v>
      </c>
    </row>
    <row r="76" spans="19:19">
      <c r="S76" s="124">
        <v>74</v>
      </c>
    </row>
    <row r="77" spans="19:19">
      <c r="S77" s="124">
        <v>75</v>
      </c>
    </row>
    <row r="78" spans="19:19">
      <c r="S78" s="124">
        <v>76</v>
      </c>
    </row>
    <row r="79" spans="19:19">
      <c r="S79" s="124">
        <v>77</v>
      </c>
    </row>
    <row r="80" spans="19:19">
      <c r="S80" s="124">
        <v>78</v>
      </c>
    </row>
    <row r="81" spans="19:19">
      <c r="S81" s="124">
        <v>79</v>
      </c>
    </row>
    <row r="82" spans="19:19">
      <c r="S82" s="124">
        <v>80</v>
      </c>
    </row>
    <row r="83" spans="19:19">
      <c r="S83" s="124"/>
    </row>
  </sheetData>
  <pageMargins left="0.75" right="0.75" top="1" bottom="1" header="0.5" footer="0.5"/>
  <pageSetup orientation="portrait" horizontalDpi="300" verticalDpi="300" r:id="rId1"/>
  <headerFooter alignWithMargins="0">
    <oddFooter>&amp;RVersion:  7/11/2007</oddFooter>
  </headerFooter>
  <colBreaks count="1" manualBreakCount="1">
    <brk id="17" max="1048575"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P31"/>
  <sheetViews>
    <sheetView showGridLines="0" workbookViewId="0">
      <selection activeCell="AD7" sqref="AD7:AF7"/>
    </sheetView>
  </sheetViews>
  <sheetFormatPr defaultColWidth="9.140625" defaultRowHeight="15"/>
  <cols>
    <col min="1" max="38" width="4.140625" style="467" customWidth="1"/>
    <col min="39" max="43" width="0" style="467" hidden="1" customWidth="1"/>
    <col min="44" max="16384" width="9.140625" style="467"/>
  </cols>
  <sheetData>
    <row r="1" spans="1:42" s="460" customFormat="1" ht="18" customHeight="1">
      <c r="A1" s="973" t="s">
        <v>714</v>
      </c>
      <c r="B1" s="974"/>
      <c r="C1" s="974"/>
      <c r="D1" s="974"/>
      <c r="E1" s="974"/>
      <c r="F1" s="974"/>
      <c r="G1" s="974"/>
      <c r="H1" s="974"/>
      <c r="I1" s="974"/>
      <c r="J1" s="974"/>
      <c r="K1" s="974"/>
      <c r="L1" s="974"/>
      <c r="M1" s="974"/>
      <c r="N1" s="974"/>
      <c r="O1" s="974"/>
      <c r="P1" s="974"/>
      <c r="Q1" s="974"/>
      <c r="R1" s="974"/>
      <c r="S1" s="974"/>
      <c r="T1" s="974"/>
      <c r="U1" s="974"/>
      <c r="V1" s="974"/>
      <c r="W1" s="974"/>
      <c r="X1" s="974"/>
      <c r="Y1" s="974"/>
      <c r="Z1" s="974"/>
      <c r="AA1" s="974"/>
      <c r="AB1" s="974"/>
      <c r="AC1" s="974"/>
      <c r="AD1" s="974"/>
      <c r="AE1" s="974"/>
      <c r="AF1" s="974"/>
      <c r="AG1" s="974"/>
      <c r="AH1" s="974"/>
      <c r="AI1" s="974"/>
      <c r="AJ1" s="975" t="str">
        <f>Summary!I1</f>
        <v>Rev. 7/21/20</v>
      </c>
      <c r="AK1" s="975"/>
      <c r="AL1" s="976"/>
      <c r="AM1" s="459"/>
      <c r="AN1" s="459"/>
      <c r="AO1" s="459"/>
      <c r="AP1" s="459"/>
    </row>
    <row r="2" spans="1:42" s="460" customFormat="1" ht="30.2" customHeight="1">
      <c r="A2" s="977" t="s">
        <v>757</v>
      </c>
      <c r="B2" s="978"/>
      <c r="C2" s="978"/>
      <c r="D2" s="978"/>
      <c r="E2" s="978"/>
      <c r="F2" s="978"/>
      <c r="G2" s="978"/>
      <c r="H2" s="978"/>
      <c r="I2" s="978"/>
      <c r="J2" s="978"/>
      <c r="K2" s="978"/>
      <c r="L2" s="978"/>
      <c r="M2" s="978"/>
      <c r="N2" s="978"/>
      <c r="O2" s="978"/>
      <c r="P2" s="978"/>
      <c r="Q2" s="978"/>
      <c r="R2" s="978"/>
      <c r="S2" s="978"/>
      <c r="T2" s="978"/>
      <c r="U2" s="978"/>
      <c r="V2" s="978"/>
      <c r="W2" s="978"/>
      <c r="X2" s="978"/>
      <c r="Y2" s="978"/>
      <c r="Z2" s="978"/>
      <c r="AA2" s="978"/>
      <c r="AB2" s="978"/>
      <c r="AC2" s="978"/>
      <c r="AD2" s="978"/>
      <c r="AE2" s="978"/>
      <c r="AF2" s="978"/>
      <c r="AG2" s="978"/>
      <c r="AH2" s="978"/>
      <c r="AI2" s="978"/>
      <c r="AJ2" s="978"/>
      <c r="AK2" s="978"/>
      <c r="AL2" s="979"/>
      <c r="AM2" s="459"/>
      <c r="AN2" s="459"/>
      <c r="AO2" s="459"/>
      <c r="AP2" s="459"/>
    </row>
    <row r="3" spans="1:42" s="460" customFormat="1" ht="30.2" customHeight="1">
      <c r="A3" s="958" t="s">
        <v>715</v>
      </c>
      <c r="B3" s="959"/>
      <c r="C3" s="960"/>
      <c r="D3" s="961"/>
      <c r="E3" s="962"/>
      <c r="F3" s="962"/>
      <c r="G3" s="962"/>
      <c r="H3" s="962"/>
      <c r="I3" s="962"/>
      <c r="J3" s="962"/>
      <c r="K3" s="962"/>
      <c r="L3" s="962"/>
      <c r="M3" s="962"/>
      <c r="N3" s="962"/>
      <c r="O3" s="962"/>
      <c r="P3" s="962"/>
      <c r="Q3" s="962"/>
      <c r="R3" s="962"/>
      <c r="S3" s="962"/>
      <c r="T3" s="962"/>
      <c r="U3" s="962"/>
      <c r="V3" s="963"/>
      <c r="W3" s="980" t="s">
        <v>716</v>
      </c>
      <c r="X3" s="981"/>
      <c r="Y3" s="981"/>
      <c r="Z3" s="982"/>
      <c r="AA3" s="983"/>
      <c r="AB3" s="984"/>
      <c r="AC3" s="984"/>
      <c r="AD3" s="985"/>
      <c r="AE3" s="986" t="s">
        <v>717</v>
      </c>
      <c r="AF3" s="987"/>
      <c r="AG3" s="987"/>
      <c r="AH3" s="988"/>
      <c r="AI3" s="983"/>
      <c r="AJ3" s="984"/>
      <c r="AK3" s="984"/>
      <c r="AL3" s="989"/>
      <c r="AM3" s="459"/>
      <c r="AN3" s="459"/>
      <c r="AO3" s="459"/>
      <c r="AP3" s="459"/>
    </row>
    <row r="4" spans="1:42" s="460" customFormat="1" ht="30.2" customHeight="1">
      <c r="A4" s="958" t="s">
        <v>718</v>
      </c>
      <c r="B4" s="959"/>
      <c r="C4" s="959"/>
      <c r="D4" s="960"/>
      <c r="E4" s="961"/>
      <c r="F4" s="962"/>
      <c r="G4" s="962"/>
      <c r="H4" s="962"/>
      <c r="I4" s="962"/>
      <c r="J4" s="962"/>
      <c r="K4" s="962"/>
      <c r="L4" s="962"/>
      <c r="M4" s="962"/>
      <c r="N4" s="962"/>
      <c r="O4" s="963"/>
      <c r="P4" s="964" t="s">
        <v>719</v>
      </c>
      <c r="Q4" s="965"/>
      <c r="R4" s="966"/>
      <c r="S4" s="967"/>
      <c r="T4" s="967"/>
      <c r="U4" s="967"/>
      <c r="V4" s="967"/>
      <c r="W4" s="967"/>
      <c r="X4" s="967"/>
      <c r="Y4" s="967"/>
      <c r="Z4" s="967"/>
      <c r="AA4" s="967"/>
      <c r="AB4" s="968"/>
      <c r="AC4" s="964" t="s">
        <v>720</v>
      </c>
      <c r="AD4" s="969"/>
      <c r="AE4" s="969"/>
      <c r="AF4" s="965"/>
      <c r="AG4" s="970"/>
      <c r="AH4" s="971"/>
      <c r="AI4" s="971"/>
      <c r="AJ4" s="971"/>
      <c r="AK4" s="971"/>
      <c r="AL4" s="972"/>
      <c r="AM4" s="459"/>
      <c r="AN4" s="459"/>
      <c r="AO4" s="459"/>
      <c r="AP4" s="459"/>
    </row>
    <row r="5" spans="1:42" s="460" customFormat="1" ht="45" customHeight="1" thickBot="1">
      <c r="A5" s="990" t="s">
        <v>721</v>
      </c>
      <c r="B5" s="991"/>
      <c r="C5" s="991"/>
      <c r="D5" s="991"/>
      <c r="E5" s="991"/>
      <c r="F5" s="991"/>
      <c r="G5" s="991"/>
      <c r="H5" s="991"/>
      <c r="I5" s="991"/>
      <c r="J5" s="991"/>
      <c r="K5" s="991"/>
      <c r="L5" s="991"/>
      <c r="M5" s="991"/>
      <c r="N5" s="991"/>
      <c r="O5" s="991"/>
      <c r="P5" s="991"/>
      <c r="Q5" s="991"/>
      <c r="R5" s="991"/>
      <c r="S5" s="991"/>
      <c r="T5" s="991"/>
      <c r="U5" s="991"/>
      <c r="V5" s="991"/>
      <c r="W5" s="991"/>
      <c r="X5" s="991"/>
      <c r="Y5" s="991"/>
      <c r="Z5" s="991"/>
      <c r="AA5" s="991"/>
      <c r="AB5" s="991"/>
      <c r="AC5" s="991"/>
      <c r="AD5" s="991"/>
      <c r="AE5" s="991"/>
      <c r="AF5" s="991"/>
      <c r="AG5" s="991"/>
      <c r="AH5" s="991"/>
      <c r="AI5" s="991"/>
      <c r="AJ5" s="991"/>
      <c r="AK5" s="991"/>
      <c r="AL5" s="992"/>
      <c r="AM5" s="459"/>
      <c r="AN5" s="459"/>
      <c r="AO5" s="459"/>
      <c r="AP5" s="459"/>
    </row>
    <row r="6" spans="1:42" s="460" customFormat="1" ht="30.2" customHeight="1">
      <c r="A6" s="993" t="s">
        <v>722</v>
      </c>
      <c r="B6" s="994"/>
      <c r="C6" s="995" t="s">
        <v>723</v>
      </c>
      <c r="D6" s="994"/>
      <c r="E6" s="994"/>
      <c r="F6" s="995" t="s">
        <v>724</v>
      </c>
      <c r="G6" s="994"/>
      <c r="H6" s="994"/>
      <c r="I6" s="996"/>
      <c r="J6" s="995" t="s">
        <v>725</v>
      </c>
      <c r="K6" s="994"/>
      <c r="L6" s="994"/>
      <c r="M6" s="994"/>
      <c r="N6" s="994"/>
      <c r="O6" s="996"/>
      <c r="P6" s="995" t="s">
        <v>726</v>
      </c>
      <c r="Q6" s="996"/>
      <c r="R6" s="995" t="s">
        <v>727</v>
      </c>
      <c r="S6" s="994"/>
      <c r="T6" s="994"/>
      <c r="U6" s="994"/>
      <c r="V6" s="994"/>
      <c r="W6" s="994"/>
      <c r="X6" s="994"/>
      <c r="Y6" s="994"/>
      <c r="Z6" s="994"/>
      <c r="AA6" s="994"/>
      <c r="AB6" s="994"/>
      <c r="AC6" s="996"/>
      <c r="AD6" s="995" t="s">
        <v>728</v>
      </c>
      <c r="AE6" s="994"/>
      <c r="AF6" s="996"/>
      <c r="AG6" s="995" t="s">
        <v>729</v>
      </c>
      <c r="AH6" s="994"/>
      <c r="AI6" s="996"/>
      <c r="AJ6" s="995" t="s">
        <v>730</v>
      </c>
      <c r="AK6" s="994"/>
      <c r="AL6" s="997"/>
      <c r="AM6" s="461" t="s">
        <v>731</v>
      </c>
      <c r="AN6" s="462" t="s">
        <v>732</v>
      </c>
      <c r="AO6" s="462" t="s">
        <v>733</v>
      </c>
      <c r="AP6" s="463" t="s">
        <v>734</v>
      </c>
    </row>
    <row r="7" spans="1:42" s="460" customFormat="1" ht="30.2" customHeight="1">
      <c r="A7" s="1017">
        <v>1</v>
      </c>
      <c r="B7" s="1018"/>
      <c r="C7" s="1009"/>
      <c r="D7" s="1010"/>
      <c r="E7" s="1010"/>
      <c r="F7" s="1011"/>
      <c r="G7" s="1012"/>
      <c r="H7" s="1012"/>
      <c r="I7" s="1013"/>
      <c r="J7" s="1011"/>
      <c r="K7" s="1012"/>
      <c r="L7" s="1012"/>
      <c r="M7" s="1012"/>
      <c r="N7" s="1012"/>
      <c r="O7" s="1013"/>
      <c r="P7" s="1011"/>
      <c r="Q7" s="1013"/>
      <c r="R7" s="1014"/>
      <c r="S7" s="1015"/>
      <c r="T7" s="1015"/>
      <c r="U7" s="1015"/>
      <c r="V7" s="1015"/>
      <c r="W7" s="1015"/>
      <c r="X7" s="1015"/>
      <c r="Y7" s="1015"/>
      <c r="Z7" s="1015"/>
      <c r="AA7" s="1015"/>
      <c r="AB7" s="1015"/>
      <c r="AC7" s="1016"/>
      <c r="AD7" s="998"/>
      <c r="AE7" s="999"/>
      <c r="AF7" s="1000"/>
      <c r="AG7" s="1001"/>
      <c r="AH7" s="1002"/>
      <c r="AI7" s="1003"/>
      <c r="AJ7" s="1004"/>
      <c r="AK7" s="1005"/>
      <c r="AL7" s="1006"/>
      <c r="AM7" s="464" t="str">
        <f t="shared" ref="AM7:AM31" si="0">IF(C7="","",$D$3)</f>
        <v/>
      </c>
      <c r="AN7" s="465" t="str">
        <f t="shared" ref="AN7:AN31" si="1">IF(C7="","",$R$4)</f>
        <v/>
      </c>
      <c r="AO7" s="465" t="str">
        <f>IF(C7="","",$AG$4)</f>
        <v/>
      </c>
      <c r="AP7" s="466" t="str">
        <f>IF(C7="","",$AI$3)</f>
        <v/>
      </c>
    </row>
    <row r="8" spans="1:42" s="460" customFormat="1" ht="30.2" customHeight="1">
      <c r="A8" s="1007">
        <v>2</v>
      </c>
      <c r="B8" s="1008"/>
      <c r="C8" s="1009"/>
      <c r="D8" s="1010"/>
      <c r="E8" s="1010"/>
      <c r="F8" s="1011"/>
      <c r="G8" s="1012"/>
      <c r="H8" s="1012"/>
      <c r="I8" s="1013"/>
      <c r="J8" s="1011"/>
      <c r="K8" s="1012"/>
      <c r="L8" s="1012"/>
      <c r="M8" s="1012"/>
      <c r="N8" s="1012"/>
      <c r="O8" s="1013"/>
      <c r="P8" s="1011"/>
      <c r="Q8" s="1013"/>
      <c r="R8" s="1014"/>
      <c r="S8" s="1015"/>
      <c r="T8" s="1015"/>
      <c r="U8" s="1015"/>
      <c r="V8" s="1015"/>
      <c r="W8" s="1015"/>
      <c r="X8" s="1015"/>
      <c r="Y8" s="1015"/>
      <c r="Z8" s="1015"/>
      <c r="AA8" s="1015"/>
      <c r="AB8" s="1015"/>
      <c r="AC8" s="1016"/>
      <c r="AD8" s="998"/>
      <c r="AE8" s="999"/>
      <c r="AF8" s="1000"/>
      <c r="AG8" s="1001"/>
      <c r="AH8" s="1002"/>
      <c r="AI8" s="1003"/>
      <c r="AJ8" s="1004"/>
      <c r="AK8" s="1005"/>
      <c r="AL8" s="1006"/>
      <c r="AM8" s="464" t="str">
        <f t="shared" si="0"/>
        <v/>
      </c>
      <c r="AN8" s="465" t="str">
        <f t="shared" si="1"/>
        <v/>
      </c>
      <c r="AO8" s="465" t="str">
        <f>IF(C8="","",$AG$4)</f>
        <v/>
      </c>
      <c r="AP8" s="466" t="str">
        <f>IF(C8="","",$AI$3)</f>
        <v/>
      </c>
    </row>
    <row r="9" spans="1:42" s="460" customFormat="1" ht="30.2" customHeight="1">
      <c r="A9" s="1017">
        <v>3</v>
      </c>
      <c r="B9" s="1018"/>
      <c r="C9" s="1009"/>
      <c r="D9" s="1010"/>
      <c r="E9" s="1010"/>
      <c r="F9" s="1011"/>
      <c r="G9" s="1012"/>
      <c r="H9" s="1012"/>
      <c r="I9" s="1013"/>
      <c r="J9" s="1011"/>
      <c r="K9" s="1012"/>
      <c r="L9" s="1012"/>
      <c r="M9" s="1012"/>
      <c r="N9" s="1012"/>
      <c r="O9" s="1013"/>
      <c r="P9" s="1011"/>
      <c r="Q9" s="1013"/>
      <c r="R9" s="1014"/>
      <c r="S9" s="1015"/>
      <c r="T9" s="1015"/>
      <c r="U9" s="1015"/>
      <c r="V9" s="1015"/>
      <c r="W9" s="1015"/>
      <c r="X9" s="1015"/>
      <c r="Y9" s="1015"/>
      <c r="Z9" s="1015"/>
      <c r="AA9" s="1015"/>
      <c r="AB9" s="1015"/>
      <c r="AC9" s="1016"/>
      <c r="AD9" s="998"/>
      <c r="AE9" s="999"/>
      <c r="AF9" s="1000"/>
      <c r="AG9" s="1001"/>
      <c r="AH9" s="1002"/>
      <c r="AI9" s="1003"/>
      <c r="AJ9" s="1004"/>
      <c r="AK9" s="1005"/>
      <c r="AL9" s="1006"/>
      <c r="AM9" s="464" t="str">
        <f t="shared" si="0"/>
        <v/>
      </c>
      <c r="AN9" s="465" t="str">
        <f t="shared" si="1"/>
        <v/>
      </c>
      <c r="AO9" s="465" t="str">
        <f>IF(C9="","",$AG$4)</f>
        <v/>
      </c>
      <c r="AP9" s="466" t="str">
        <f>IF(C9="","",$AI$3)</f>
        <v/>
      </c>
    </row>
    <row r="10" spans="1:42" s="460" customFormat="1" ht="30.2" customHeight="1">
      <c r="A10" s="1007">
        <v>4</v>
      </c>
      <c r="B10" s="1008"/>
      <c r="C10" s="1009"/>
      <c r="D10" s="1010"/>
      <c r="E10" s="1010"/>
      <c r="F10" s="1011"/>
      <c r="G10" s="1012"/>
      <c r="H10" s="1012"/>
      <c r="I10" s="1013"/>
      <c r="J10" s="1011"/>
      <c r="K10" s="1012"/>
      <c r="L10" s="1012"/>
      <c r="M10" s="1012"/>
      <c r="N10" s="1012"/>
      <c r="O10" s="1013"/>
      <c r="P10" s="1011"/>
      <c r="Q10" s="1013"/>
      <c r="R10" s="1014"/>
      <c r="S10" s="1015"/>
      <c r="T10" s="1015"/>
      <c r="U10" s="1015"/>
      <c r="V10" s="1015"/>
      <c r="W10" s="1015"/>
      <c r="X10" s="1015"/>
      <c r="Y10" s="1015"/>
      <c r="Z10" s="1015"/>
      <c r="AA10" s="1015"/>
      <c r="AB10" s="1015"/>
      <c r="AC10" s="1016"/>
      <c r="AD10" s="998"/>
      <c r="AE10" s="999"/>
      <c r="AF10" s="1000"/>
      <c r="AG10" s="1001"/>
      <c r="AH10" s="1002"/>
      <c r="AI10" s="1003"/>
      <c r="AJ10" s="1004"/>
      <c r="AK10" s="1005"/>
      <c r="AL10" s="1006"/>
      <c r="AM10" s="464" t="str">
        <f t="shared" si="0"/>
        <v/>
      </c>
      <c r="AN10" s="465" t="str">
        <f t="shared" si="1"/>
        <v/>
      </c>
      <c r="AO10" s="465" t="str">
        <f>IF(C10="","",$AG$4)</f>
        <v/>
      </c>
      <c r="AP10" s="466" t="str">
        <f>IF(C10="","",$AI$3)</f>
        <v/>
      </c>
    </row>
    <row r="11" spans="1:42" s="460" customFormat="1" ht="30.2" customHeight="1">
      <c r="A11" s="1017">
        <v>5</v>
      </c>
      <c r="B11" s="1018"/>
      <c r="C11" s="1009"/>
      <c r="D11" s="1010"/>
      <c r="E11" s="1010"/>
      <c r="F11" s="1011"/>
      <c r="G11" s="1012"/>
      <c r="H11" s="1012"/>
      <c r="I11" s="1013"/>
      <c r="J11" s="1011"/>
      <c r="K11" s="1012"/>
      <c r="L11" s="1012"/>
      <c r="M11" s="1012"/>
      <c r="N11" s="1012"/>
      <c r="O11" s="1013"/>
      <c r="P11" s="1011"/>
      <c r="Q11" s="1013"/>
      <c r="R11" s="1014"/>
      <c r="S11" s="1015"/>
      <c r="T11" s="1015"/>
      <c r="U11" s="1015"/>
      <c r="V11" s="1015"/>
      <c r="W11" s="1015"/>
      <c r="X11" s="1015"/>
      <c r="Y11" s="1015"/>
      <c r="Z11" s="1015"/>
      <c r="AA11" s="1015"/>
      <c r="AB11" s="1015"/>
      <c r="AC11" s="1016"/>
      <c r="AD11" s="998"/>
      <c r="AE11" s="999"/>
      <c r="AF11" s="1000"/>
      <c r="AG11" s="1001"/>
      <c r="AH11" s="1002"/>
      <c r="AI11" s="1003"/>
      <c r="AJ11" s="1004"/>
      <c r="AK11" s="1005"/>
      <c r="AL11" s="1006"/>
      <c r="AM11" s="464" t="str">
        <f t="shared" si="0"/>
        <v/>
      </c>
      <c r="AN11" s="465" t="str">
        <f t="shared" si="1"/>
        <v/>
      </c>
      <c r="AO11" s="465" t="str">
        <f t="shared" ref="AO11:AO31" si="2">IF(C11="","",$AG$4)</f>
        <v/>
      </c>
      <c r="AP11" s="466" t="str">
        <f t="shared" ref="AP11:AP31" si="3">IF(C11="","",$AI$3)</f>
        <v/>
      </c>
    </row>
    <row r="12" spans="1:42" s="460" customFormat="1" ht="30.2" customHeight="1">
      <c r="A12" s="1007">
        <v>6</v>
      </c>
      <c r="B12" s="1008"/>
      <c r="C12" s="1009"/>
      <c r="D12" s="1010"/>
      <c r="E12" s="1010"/>
      <c r="F12" s="1011"/>
      <c r="G12" s="1012"/>
      <c r="H12" s="1012"/>
      <c r="I12" s="1013"/>
      <c r="J12" s="1011"/>
      <c r="K12" s="1012"/>
      <c r="L12" s="1012"/>
      <c r="M12" s="1012"/>
      <c r="N12" s="1012"/>
      <c r="O12" s="1013"/>
      <c r="P12" s="1011"/>
      <c r="Q12" s="1013"/>
      <c r="R12" s="1014"/>
      <c r="S12" s="1015"/>
      <c r="T12" s="1015"/>
      <c r="U12" s="1015"/>
      <c r="V12" s="1015"/>
      <c r="W12" s="1015"/>
      <c r="X12" s="1015"/>
      <c r="Y12" s="1015"/>
      <c r="Z12" s="1015"/>
      <c r="AA12" s="1015"/>
      <c r="AB12" s="1015"/>
      <c r="AC12" s="1016"/>
      <c r="AD12" s="998"/>
      <c r="AE12" s="999"/>
      <c r="AF12" s="1000"/>
      <c r="AG12" s="1001"/>
      <c r="AH12" s="1002"/>
      <c r="AI12" s="1003"/>
      <c r="AJ12" s="1004"/>
      <c r="AK12" s="1005"/>
      <c r="AL12" s="1006"/>
      <c r="AM12" s="464" t="str">
        <f t="shared" si="0"/>
        <v/>
      </c>
      <c r="AN12" s="465" t="str">
        <f t="shared" si="1"/>
        <v/>
      </c>
      <c r="AO12" s="465" t="str">
        <f t="shared" si="2"/>
        <v/>
      </c>
      <c r="AP12" s="466" t="str">
        <f t="shared" si="3"/>
        <v/>
      </c>
    </row>
    <row r="13" spans="1:42" s="460" customFormat="1" ht="30.2" customHeight="1">
      <c r="A13" s="1017">
        <v>7</v>
      </c>
      <c r="B13" s="1018"/>
      <c r="C13" s="1009"/>
      <c r="D13" s="1010"/>
      <c r="E13" s="1010"/>
      <c r="F13" s="1011"/>
      <c r="G13" s="1012"/>
      <c r="H13" s="1012"/>
      <c r="I13" s="1013"/>
      <c r="J13" s="1011"/>
      <c r="K13" s="1012"/>
      <c r="L13" s="1012"/>
      <c r="M13" s="1012"/>
      <c r="N13" s="1012"/>
      <c r="O13" s="1013"/>
      <c r="P13" s="1011"/>
      <c r="Q13" s="1013"/>
      <c r="R13" s="1014"/>
      <c r="S13" s="1015"/>
      <c r="T13" s="1015"/>
      <c r="U13" s="1015"/>
      <c r="V13" s="1015"/>
      <c r="W13" s="1015"/>
      <c r="X13" s="1015"/>
      <c r="Y13" s="1015"/>
      <c r="Z13" s="1015"/>
      <c r="AA13" s="1015"/>
      <c r="AB13" s="1015"/>
      <c r="AC13" s="1016"/>
      <c r="AD13" s="998"/>
      <c r="AE13" s="999"/>
      <c r="AF13" s="1000"/>
      <c r="AG13" s="1001"/>
      <c r="AH13" s="1002"/>
      <c r="AI13" s="1003"/>
      <c r="AJ13" s="1004"/>
      <c r="AK13" s="1005"/>
      <c r="AL13" s="1006"/>
      <c r="AM13" s="464" t="str">
        <f t="shared" si="0"/>
        <v/>
      </c>
      <c r="AN13" s="465" t="str">
        <f t="shared" si="1"/>
        <v/>
      </c>
      <c r="AO13" s="465" t="str">
        <f t="shared" si="2"/>
        <v/>
      </c>
      <c r="AP13" s="466" t="str">
        <f t="shared" si="3"/>
        <v/>
      </c>
    </row>
    <row r="14" spans="1:42" s="460" customFormat="1" ht="30.2" customHeight="1">
      <c r="A14" s="1007">
        <v>8</v>
      </c>
      <c r="B14" s="1008"/>
      <c r="C14" s="1009"/>
      <c r="D14" s="1010"/>
      <c r="E14" s="1010"/>
      <c r="F14" s="1011"/>
      <c r="G14" s="1012"/>
      <c r="H14" s="1012"/>
      <c r="I14" s="1013"/>
      <c r="J14" s="1011"/>
      <c r="K14" s="1012"/>
      <c r="L14" s="1012"/>
      <c r="M14" s="1012"/>
      <c r="N14" s="1012"/>
      <c r="O14" s="1013"/>
      <c r="P14" s="1011"/>
      <c r="Q14" s="1013"/>
      <c r="R14" s="1014"/>
      <c r="S14" s="1015"/>
      <c r="T14" s="1015"/>
      <c r="U14" s="1015"/>
      <c r="V14" s="1015"/>
      <c r="W14" s="1015"/>
      <c r="X14" s="1015"/>
      <c r="Y14" s="1015"/>
      <c r="Z14" s="1015"/>
      <c r="AA14" s="1015"/>
      <c r="AB14" s="1015"/>
      <c r="AC14" s="1016"/>
      <c r="AD14" s="998"/>
      <c r="AE14" s="999"/>
      <c r="AF14" s="1000"/>
      <c r="AG14" s="1001"/>
      <c r="AH14" s="1002"/>
      <c r="AI14" s="1003"/>
      <c r="AJ14" s="1004"/>
      <c r="AK14" s="1005"/>
      <c r="AL14" s="1006"/>
      <c r="AM14" s="464" t="str">
        <f t="shared" si="0"/>
        <v/>
      </c>
      <c r="AN14" s="465" t="str">
        <f t="shared" si="1"/>
        <v/>
      </c>
      <c r="AO14" s="465" t="str">
        <f t="shared" si="2"/>
        <v/>
      </c>
      <c r="AP14" s="466" t="str">
        <f t="shared" si="3"/>
        <v/>
      </c>
    </row>
    <row r="15" spans="1:42" s="460" customFormat="1" ht="30.2" customHeight="1">
      <c r="A15" s="1017">
        <v>9</v>
      </c>
      <c r="B15" s="1018"/>
      <c r="C15" s="1009"/>
      <c r="D15" s="1010"/>
      <c r="E15" s="1010"/>
      <c r="F15" s="1011"/>
      <c r="G15" s="1012"/>
      <c r="H15" s="1012"/>
      <c r="I15" s="1013"/>
      <c r="J15" s="1011"/>
      <c r="K15" s="1012"/>
      <c r="L15" s="1012"/>
      <c r="M15" s="1012"/>
      <c r="N15" s="1012"/>
      <c r="O15" s="1013"/>
      <c r="P15" s="1011"/>
      <c r="Q15" s="1013"/>
      <c r="R15" s="1014"/>
      <c r="S15" s="1015"/>
      <c r="T15" s="1015"/>
      <c r="U15" s="1015"/>
      <c r="V15" s="1015"/>
      <c r="W15" s="1015"/>
      <c r="X15" s="1015"/>
      <c r="Y15" s="1015"/>
      <c r="Z15" s="1015"/>
      <c r="AA15" s="1015"/>
      <c r="AB15" s="1015"/>
      <c r="AC15" s="1016"/>
      <c r="AD15" s="998"/>
      <c r="AE15" s="999"/>
      <c r="AF15" s="1000"/>
      <c r="AG15" s="1001"/>
      <c r="AH15" s="1002"/>
      <c r="AI15" s="1003"/>
      <c r="AJ15" s="1004"/>
      <c r="AK15" s="1005"/>
      <c r="AL15" s="1006"/>
      <c r="AM15" s="464" t="str">
        <f t="shared" si="0"/>
        <v/>
      </c>
      <c r="AN15" s="465" t="str">
        <f t="shared" si="1"/>
        <v/>
      </c>
      <c r="AO15" s="465" t="str">
        <f t="shared" si="2"/>
        <v/>
      </c>
      <c r="AP15" s="466" t="str">
        <f t="shared" si="3"/>
        <v/>
      </c>
    </row>
    <row r="16" spans="1:42" s="460" customFormat="1" ht="30.2" customHeight="1">
      <c r="A16" s="1007">
        <v>10</v>
      </c>
      <c r="B16" s="1008"/>
      <c r="C16" s="1009"/>
      <c r="D16" s="1010"/>
      <c r="E16" s="1010"/>
      <c r="F16" s="1011"/>
      <c r="G16" s="1012"/>
      <c r="H16" s="1012"/>
      <c r="I16" s="1013"/>
      <c r="J16" s="1011"/>
      <c r="K16" s="1012"/>
      <c r="L16" s="1012"/>
      <c r="M16" s="1012"/>
      <c r="N16" s="1012"/>
      <c r="O16" s="1013"/>
      <c r="P16" s="1011"/>
      <c r="Q16" s="1013"/>
      <c r="R16" s="1014"/>
      <c r="S16" s="1015"/>
      <c r="T16" s="1015"/>
      <c r="U16" s="1015"/>
      <c r="V16" s="1015"/>
      <c r="W16" s="1015"/>
      <c r="X16" s="1015"/>
      <c r="Y16" s="1015"/>
      <c r="Z16" s="1015"/>
      <c r="AA16" s="1015"/>
      <c r="AB16" s="1015"/>
      <c r="AC16" s="1016"/>
      <c r="AD16" s="998"/>
      <c r="AE16" s="999"/>
      <c r="AF16" s="1000"/>
      <c r="AG16" s="1001"/>
      <c r="AH16" s="1002"/>
      <c r="AI16" s="1003"/>
      <c r="AJ16" s="1004"/>
      <c r="AK16" s="1005"/>
      <c r="AL16" s="1006"/>
      <c r="AM16" s="464" t="str">
        <f t="shared" si="0"/>
        <v/>
      </c>
      <c r="AN16" s="465" t="str">
        <f t="shared" si="1"/>
        <v/>
      </c>
      <c r="AO16" s="465" t="str">
        <f t="shared" si="2"/>
        <v/>
      </c>
      <c r="AP16" s="466" t="str">
        <f t="shared" si="3"/>
        <v/>
      </c>
    </row>
    <row r="17" spans="1:42" s="460" customFormat="1" ht="30.2" customHeight="1">
      <c r="A17" s="1017">
        <v>11</v>
      </c>
      <c r="B17" s="1018"/>
      <c r="C17" s="1009"/>
      <c r="D17" s="1010"/>
      <c r="E17" s="1010"/>
      <c r="F17" s="1011"/>
      <c r="G17" s="1012"/>
      <c r="H17" s="1012"/>
      <c r="I17" s="1013"/>
      <c r="J17" s="1011"/>
      <c r="K17" s="1012"/>
      <c r="L17" s="1012"/>
      <c r="M17" s="1012"/>
      <c r="N17" s="1012"/>
      <c r="O17" s="1013"/>
      <c r="P17" s="1011"/>
      <c r="Q17" s="1013"/>
      <c r="R17" s="1014"/>
      <c r="S17" s="1015"/>
      <c r="T17" s="1015"/>
      <c r="U17" s="1015"/>
      <c r="V17" s="1015"/>
      <c r="W17" s="1015"/>
      <c r="X17" s="1015"/>
      <c r="Y17" s="1015"/>
      <c r="Z17" s="1015"/>
      <c r="AA17" s="1015"/>
      <c r="AB17" s="1015"/>
      <c r="AC17" s="1016"/>
      <c r="AD17" s="998"/>
      <c r="AE17" s="999"/>
      <c r="AF17" s="1000"/>
      <c r="AG17" s="1001"/>
      <c r="AH17" s="1002"/>
      <c r="AI17" s="1003"/>
      <c r="AJ17" s="1004"/>
      <c r="AK17" s="1005"/>
      <c r="AL17" s="1006"/>
      <c r="AM17" s="464" t="str">
        <f t="shared" si="0"/>
        <v/>
      </c>
      <c r="AN17" s="465" t="str">
        <f t="shared" si="1"/>
        <v/>
      </c>
      <c r="AO17" s="465" t="str">
        <f t="shared" si="2"/>
        <v/>
      </c>
      <c r="AP17" s="466" t="str">
        <f t="shared" si="3"/>
        <v/>
      </c>
    </row>
    <row r="18" spans="1:42" s="460" customFormat="1" ht="30.2" customHeight="1">
      <c r="A18" s="1007">
        <v>12</v>
      </c>
      <c r="B18" s="1008"/>
      <c r="C18" s="1009"/>
      <c r="D18" s="1010"/>
      <c r="E18" s="1010"/>
      <c r="F18" s="1011"/>
      <c r="G18" s="1012"/>
      <c r="H18" s="1012"/>
      <c r="I18" s="1013"/>
      <c r="J18" s="1011"/>
      <c r="K18" s="1012"/>
      <c r="L18" s="1012"/>
      <c r="M18" s="1012"/>
      <c r="N18" s="1012"/>
      <c r="O18" s="1013"/>
      <c r="P18" s="1011"/>
      <c r="Q18" s="1013"/>
      <c r="R18" s="1014"/>
      <c r="S18" s="1015"/>
      <c r="T18" s="1015"/>
      <c r="U18" s="1015"/>
      <c r="V18" s="1015"/>
      <c r="W18" s="1015"/>
      <c r="X18" s="1015"/>
      <c r="Y18" s="1015"/>
      <c r="Z18" s="1015"/>
      <c r="AA18" s="1015"/>
      <c r="AB18" s="1015"/>
      <c r="AC18" s="1016"/>
      <c r="AD18" s="998"/>
      <c r="AE18" s="999"/>
      <c r="AF18" s="1000"/>
      <c r="AG18" s="1001"/>
      <c r="AH18" s="1002"/>
      <c r="AI18" s="1003"/>
      <c r="AJ18" s="1004"/>
      <c r="AK18" s="1005"/>
      <c r="AL18" s="1006"/>
      <c r="AM18" s="464" t="str">
        <f t="shared" si="0"/>
        <v/>
      </c>
      <c r="AN18" s="465" t="str">
        <f t="shared" si="1"/>
        <v/>
      </c>
      <c r="AO18" s="465" t="str">
        <f t="shared" si="2"/>
        <v/>
      </c>
      <c r="AP18" s="466" t="str">
        <f t="shared" si="3"/>
        <v/>
      </c>
    </row>
    <row r="19" spans="1:42" s="460" customFormat="1" ht="30.2" customHeight="1">
      <c r="A19" s="1017">
        <v>13</v>
      </c>
      <c r="B19" s="1018"/>
      <c r="C19" s="1009"/>
      <c r="D19" s="1010"/>
      <c r="E19" s="1010"/>
      <c r="F19" s="1011"/>
      <c r="G19" s="1012"/>
      <c r="H19" s="1012"/>
      <c r="I19" s="1013"/>
      <c r="J19" s="1011"/>
      <c r="K19" s="1012"/>
      <c r="L19" s="1012"/>
      <c r="M19" s="1012"/>
      <c r="N19" s="1012"/>
      <c r="O19" s="1013"/>
      <c r="P19" s="1011"/>
      <c r="Q19" s="1013"/>
      <c r="R19" s="1014"/>
      <c r="S19" s="1015"/>
      <c r="T19" s="1015"/>
      <c r="U19" s="1015"/>
      <c r="V19" s="1015"/>
      <c r="W19" s="1015"/>
      <c r="X19" s="1015"/>
      <c r="Y19" s="1015"/>
      <c r="Z19" s="1015"/>
      <c r="AA19" s="1015"/>
      <c r="AB19" s="1015"/>
      <c r="AC19" s="1016"/>
      <c r="AD19" s="998"/>
      <c r="AE19" s="999"/>
      <c r="AF19" s="1000"/>
      <c r="AG19" s="1001"/>
      <c r="AH19" s="1002"/>
      <c r="AI19" s="1003"/>
      <c r="AJ19" s="1004"/>
      <c r="AK19" s="1005"/>
      <c r="AL19" s="1006"/>
      <c r="AM19" s="464" t="str">
        <f t="shared" si="0"/>
        <v/>
      </c>
      <c r="AN19" s="465" t="str">
        <f t="shared" si="1"/>
        <v/>
      </c>
      <c r="AO19" s="465" t="str">
        <f t="shared" si="2"/>
        <v/>
      </c>
      <c r="AP19" s="466" t="str">
        <f t="shared" si="3"/>
        <v/>
      </c>
    </row>
    <row r="20" spans="1:42" s="460" customFormat="1" ht="30.2" customHeight="1">
      <c r="A20" s="1007">
        <v>14</v>
      </c>
      <c r="B20" s="1008"/>
      <c r="C20" s="1009"/>
      <c r="D20" s="1010"/>
      <c r="E20" s="1010"/>
      <c r="F20" s="1011"/>
      <c r="G20" s="1012"/>
      <c r="H20" s="1012"/>
      <c r="I20" s="1013"/>
      <c r="J20" s="1011"/>
      <c r="K20" s="1012"/>
      <c r="L20" s="1012"/>
      <c r="M20" s="1012"/>
      <c r="N20" s="1012"/>
      <c r="O20" s="1013"/>
      <c r="P20" s="1011"/>
      <c r="Q20" s="1013"/>
      <c r="R20" s="1014"/>
      <c r="S20" s="1015"/>
      <c r="T20" s="1015"/>
      <c r="U20" s="1015"/>
      <c r="V20" s="1015"/>
      <c r="W20" s="1015"/>
      <c r="X20" s="1015"/>
      <c r="Y20" s="1015"/>
      <c r="Z20" s="1015"/>
      <c r="AA20" s="1015"/>
      <c r="AB20" s="1015"/>
      <c r="AC20" s="1016"/>
      <c r="AD20" s="998"/>
      <c r="AE20" s="999"/>
      <c r="AF20" s="1000"/>
      <c r="AG20" s="1001"/>
      <c r="AH20" s="1002"/>
      <c r="AI20" s="1003"/>
      <c r="AJ20" s="1004"/>
      <c r="AK20" s="1005"/>
      <c r="AL20" s="1006"/>
      <c r="AM20" s="464" t="str">
        <f t="shared" si="0"/>
        <v/>
      </c>
      <c r="AN20" s="465" t="str">
        <f t="shared" si="1"/>
        <v/>
      </c>
      <c r="AO20" s="465" t="str">
        <f t="shared" si="2"/>
        <v/>
      </c>
      <c r="AP20" s="466" t="str">
        <f t="shared" si="3"/>
        <v/>
      </c>
    </row>
    <row r="21" spans="1:42" s="460" customFormat="1" ht="30.2" customHeight="1">
      <c r="A21" s="1017">
        <v>15</v>
      </c>
      <c r="B21" s="1018"/>
      <c r="C21" s="1009"/>
      <c r="D21" s="1010"/>
      <c r="E21" s="1010"/>
      <c r="F21" s="1011"/>
      <c r="G21" s="1012"/>
      <c r="H21" s="1012"/>
      <c r="I21" s="1013"/>
      <c r="J21" s="1011"/>
      <c r="K21" s="1012"/>
      <c r="L21" s="1012"/>
      <c r="M21" s="1012"/>
      <c r="N21" s="1012"/>
      <c r="O21" s="1013"/>
      <c r="P21" s="1011"/>
      <c r="Q21" s="1013"/>
      <c r="R21" s="1014"/>
      <c r="S21" s="1015"/>
      <c r="T21" s="1015"/>
      <c r="U21" s="1015"/>
      <c r="V21" s="1015"/>
      <c r="W21" s="1015"/>
      <c r="X21" s="1015"/>
      <c r="Y21" s="1015"/>
      <c r="Z21" s="1015"/>
      <c r="AA21" s="1015"/>
      <c r="AB21" s="1015"/>
      <c r="AC21" s="1016"/>
      <c r="AD21" s="998"/>
      <c r="AE21" s="999"/>
      <c r="AF21" s="1000"/>
      <c r="AG21" s="1001"/>
      <c r="AH21" s="1002"/>
      <c r="AI21" s="1003"/>
      <c r="AJ21" s="1004"/>
      <c r="AK21" s="1005"/>
      <c r="AL21" s="1006"/>
      <c r="AM21" s="464" t="str">
        <f t="shared" si="0"/>
        <v/>
      </c>
      <c r="AN21" s="465" t="str">
        <f t="shared" si="1"/>
        <v/>
      </c>
      <c r="AO21" s="465" t="str">
        <f t="shared" si="2"/>
        <v/>
      </c>
      <c r="AP21" s="466" t="str">
        <f t="shared" si="3"/>
        <v/>
      </c>
    </row>
    <row r="22" spans="1:42" s="460" customFormat="1" ht="30.2" customHeight="1">
      <c r="A22" s="1007">
        <v>16</v>
      </c>
      <c r="B22" s="1008"/>
      <c r="C22" s="1009"/>
      <c r="D22" s="1010"/>
      <c r="E22" s="1010"/>
      <c r="F22" s="1011"/>
      <c r="G22" s="1012"/>
      <c r="H22" s="1012"/>
      <c r="I22" s="1013"/>
      <c r="J22" s="1011"/>
      <c r="K22" s="1012"/>
      <c r="L22" s="1012"/>
      <c r="M22" s="1012"/>
      <c r="N22" s="1012"/>
      <c r="O22" s="1013"/>
      <c r="P22" s="1011"/>
      <c r="Q22" s="1013"/>
      <c r="R22" s="1014"/>
      <c r="S22" s="1015"/>
      <c r="T22" s="1015"/>
      <c r="U22" s="1015"/>
      <c r="V22" s="1015"/>
      <c r="W22" s="1015"/>
      <c r="X22" s="1015"/>
      <c r="Y22" s="1015"/>
      <c r="Z22" s="1015"/>
      <c r="AA22" s="1015"/>
      <c r="AB22" s="1015"/>
      <c r="AC22" s="1016"/>
      <c r="AD22" s="998"/>
      <c r="AE22" s="999"/>
      <c r="AF22" s="1000"/>
      <c r="AG22" s="1001"/>
      <c r="AH22" s="1002"/>
      <c r="AI22" s="1003"/>
      <c r="AJ22" s="1004"/>
      <c r="AK22" s="1005"/>
      <c r="AL22" s="1006"/>
      <c r="AM22" s="464" t="str">
        <f t="shared" si="0"/>
        <v/>
      </c>
      <c r="AN22" s="465" t="str">
        <f t="shared" si="1"/>
        <v/>
      </c>
      <c r="AO22" s="465" t="str">
        <f t="shared" si="2"/>
        <v/>
      </c>
      <c r="AP22" s="466" t="str">
        <f t="shared" si="3"/>
        <v/>
      </c>
    </row>
    <row r="23" spans="1:42" s="460" customFormat="1" ht="30.2" customHeight="1">
      <c r="A23" s="1017">
        <v>17</v>
      </c>
      <c r="B23" s="1018"/>
      <c r="C23" s="1009"/>
      <c r="D23" s="1010"/>
      <c r="E23" s="1010"/>
      <c r="F23" s="1011"/>
      <c r="G23" s="1012"/>
      <c r="H23" s="1012"/>
      <c r="I23" s="1013"/>
      <c r="J23" s="1011"/>
      <c r="K23" s="1012"/>
      <c r="L23" s="1012"/>
      <c r="M23" s="1012"/>
      <c r="N23" s="1012"/>
      <c r="O23" s="1013"/>
      <c r="P23" s="1011"/>
      <c r="Q23" s="1013"/>
      <c r="R23" s="1014"/>
      <c r="S23" s="1015"/>
      <c r="T23" s="1015"/>
      <c r="U23" s="1015"/>
      <c r="V23" s="1015"/>
      <c r="W23" s="1015"/>
      <c r="X23" s="1015"/>
      <c r="Y23" s="1015"/>
      <c r="Z23" s="1015"/>
      <c r="AA23" s="1015"/>
      <c r="AB23" s="1015"/>
      <c r="AC23" s="1016"/>
      <c r="AD23" s="998"/>
      <c r="AE23" s="999"/>
      <c r="AF23" s="1000"/>
      <c r="AG23" s="1001"/>
      <c r="AH23" s="1002"/>
      <c r="AI23" s="1003"/>
      <c r="AJ23" s="1004"/>
      <c r="AK23" s="1005"/>
      <c r="AL23" s="1006"/>
      <c r="AM23" s="464" t="str">
        <f t="shared" si="0"/>
        <v/>
      </c>
      <c r="AN23" s="465" t="str">
        <f t="shared" si="1"/>
        <v/>
      </c>
      <c r="AO23" s="465" t="str">
        <f t="shared" si="2"/>
        <v/>
      </c>
      <c r="AP23" s="466" t="str">
        <f t="shared" si="3"/>
        <v/>
      </c>
    </row>
    <row r="24" spans="1:42" s="460" customFormat="1" ht="30.2" customHeight="1">
      <c r="A24" s="1007">
        <v>18</v>
      </c>
      <c r="B24" s="1008"/>
      <c r="C24" s="1009"/>
      <c r="D24" s="1010"/>
      <c r="E24" s="1010"/>
      <c r="F24" s="1011"/>
      <c r="G24" s="1012"/>
      <c r="H24" s="1012"/>
      <c r="I24" s="1013"/>
      <c r="J24" s="1011"/>
      <c r="K24" s="1012"/>
      <c r="L24" s="1012"/>
      <c r="M24" s="1012"/>
      <c r="N24" s="1012"/>
      <c r="O24" s="1013"/>
      <c r="P24" s="1011"/>
      <c r="Q24" s="1013"/>
      <c r="R24" s="1014"/>
      <c r="S24" s="1015"/>
      <c r="T24" s="1015"/>
      <c r="U24" s="1015"/>
      <c r="V24" s="1015"/>
      <c r="W24" s="1015"/>
      <c r="X24" s="1015"/>
      <c r="Y24" s="1015"/>
      <c r="Z24" s="1015"/>
      <c r="AA24" s="1015"/>
      <c r="AB24" s="1015"/>
      <c r="AC24" s="1016"/>
      <c r="AD24" s="998"/>
      <c r="AE24" s="999"/>
      <c r="AF24" s="1000"/>
      <c r="AG24" s="1001"/>
      <c r="AH24" s="1002"/>
      <c r="AI24" s="1003"/>
      <c r="AJ24" s="1004"/>
      <c r="AK24" s="1005"/>
      <c r="AL24" s="1006"/>
      <c r="AM24" s="464" t="str">
        <f t="shared" si="0"/>
        <v/>
      </c>
      <c r="AN24" s="465" t="str">
        <f t="shared" si="1"/>
        <v/>
      </c>
      <c r="AO24" s="465" t="str">
        <f t="shared" si="2"/>
        <v/>
      </c>
      <c r="AP24" s="466" t="str">
        <f t="shared" si="3"/>
        <v/>
      </c>
    </row>
    <row r="25" spans="1:42" s="460" customFormat="1" ht="30.2" customHeight="1">
      <c r="A25" s="1017">
        <v>19</v>
      </c>
      <c r="B25" s="1018"/>
      <c r="C25" s="1009"/>
      <c r="D25" s="1010"/>
      <c r="E25" s="1010"/>
      <c r="F25" s="1011"/>
      <c r="G25" s="1012"/>
      <c r="H25" s="1012"/>
      <c r="I25" s="1013"/>
      <c r="J25" s="1011"/>
      <c r="K25" s="1012"/>
      <c r="L25" s="1012"/>
      <c r="M25" s="1012"/>
      <c r="N25" s="1012"/>
      <c r="O25" s="1013"/>
      <c r="P25" s="1011"/>
      <c r="Q25" s="1013"/>
      <c r="R25" s="1014"/>
      <c r="S25" s="1015"/>
      <c r="T25" s="1015"/>
      <c r="U25" s="1015"/>
      <c r="V25" s="1015"/>
      <c r="W25" s="1015"/>
      <c r="X25" s="1015"/>
      <c r="Y25" s="1015"/>
      <c r="Z25" s="1015"/>
      <c r="AA25" s="1015"/>
      <c r="AB25" s="1015"/>
      <c r="AC25" s="1016"/>
      <c r="AD25" s="998"/>
      <c r="AE25" s="999"/>
      <c r="AF25" s="1000"/>
      <c r="AG25" s="1001"/>
      <c r="AH25" s="1002"/>
      <c r="AI25" s="1003"/>
      <c r="AJ25" s="1004"/>
      <c r="AK25" s="1005"/>
      <c r="AL25" s="1006"/>
      <c r="AM25" s="464" t="str">
        <f t="shared" si="0"/>
        <v/>
      </c>
      <c r="AN25" s="465" t="str">
        <f t="shared" si="1"/>
        <v/>
      </c>
      <c r="AO25" s="465" t="str">
        <f t="shared" si="2"/>
        <v/>
      </c>
      <c r="AP25" s="466" t="str">
        <f t="shared" si="3"/>
        <v/>
      </c>
    </row>
    <row r="26" spans="1:42" s="460" customFormat="1" ht="30.2" customHeight="1">
      <c r="A26" s="1007">
        <v>20</v>
      </c>
      <c r="B26" s="1008"/>
      <c r="C26" s="1009"/>
      <c r="D26" s="1010"/>
      <c r="E26" s="1010"/>
      <c r="F26" s="1011"/>
      <c r="G26" s="1012"/>
      <c r="H26" s="1012"/>
      <c r="I26" s="1013"/>
      <c r="J26" s="1011"/>
      <c r="K26" s="1012"/>
      <c r="L26" s="1012"/>
      <c r="M26" s="1012"/>
      <c r="N26" s="1012"/>
      <c r="O26" s="1013"/>
      <c r="P26" s="1011"/>
      <c r="Q26" s="1013"/>
      <c r="R26" s="1014"/>
      <c r="S26" s="1015"/>
      <c r="T26" s="1015"/>
      <c r="U26" s="1015"/>
      <c r="V26" s="1015"/>
      <c r="W26" s="1015"/>
      <c r="X26" s="1015"/>
      <c r="Y26" s="1015"/>
      <c r="Z26" s="1015"/>
      <c r="AA26" s="1015"/>
      <c r="AB26" s="1015"/>
      <c r="AC26" s="1016"/>
      <c r="AD26" s="998"/>
      <c r="AE26" s="999"/>
      <c r="AF26" s="1000"/>
      <c r="AG26" s="1001"/>
      <c r="AH26" s="1002"/>
      <c r="AI26" s="1003"/>
      <c r="AJ26" s="1004"/>
      <c r="AK26" s="1005"/>
      <c r="AL26" s="1006"/>
      <c r="AM26" s="464" t="str">
        <f t="shared" si="0"/>
        <v/>
      </c>
      <c r="AN26" s="465" t="str">
        <f t="shared" si="1"/>
        <v/>
      </c>
      <c r="AO26" s="465" t="str">
        <f t="shared" si="2"/>
        <v/>
      </c>
      <c r="AP26" s="466" t="str">
        <f t="shared" si="3"/>
        <v/>
      </c>
    </row>
    <row r="27" spans="1:42" s="460" customFormat="1" ht="30.2" customHeight="1">
      <c r="A27" s="1017">
        <v>21</v>
      </c>
      <c r="B27" s="1018"/>
      <c r="C27" s="1009"/>
      <c r="D27" s="1010"/>
      <c r="E27" s="1010"/>
      <c r="F27" s="1011"/>
      <c r="G27" s="1012"/>
      <c r="H27" s="1012"/>
      <c r="I27" s="1013"/>
      <c r="J27" s="1011"/>
      <c r="K27" s="1012"/>
      <c r="L27" s="1012"/>
      <c r="M27" s="1012"/>
      <c r="N27" s="1012"/>
      <c r="O27" s="1013"/>
      <c r="P27" s="1011"/>
      <c r="Q27" s="1013"/>
      <c r="R27" s="1014"/>
      <c r="S27" s="1015"/>
      <c r="T27" s="1015"/>
      <c r="U27" s="1015"/>
      <c r="V27" s="1015"/>
      <c r="W27" s="1015"/>
      <c r="X27" s="1015"/>
      <c r="Y27" s="1015"/>
      <c r="Z27" s="1015"/>
      <c r="AA27" s="1015"/>
      <c r="AB27" s="1015"/>
      <c r="AC27" s="1016"/>
      <c r="AD27" s="998"/>
      <c r="AE27" s="999"/>
      <c r="AF27" s="1000"/>
      <c r="AG27" s="1001"/>
      <c r="AH27" s="1002"/>
      <c r="AI27" s="1003"/>
      <c r="AJ27" s="1004"/>
      <c r="AK27" s="1005"/>
      <c r="AL27" s="1006"/>
      <c r="AM27" s="464" t="str">
        <f t="shared" si="0"/>
        <v/>
      </c>
      <c r="AN27" s="465" t="str">
        <f t="shared" si="1"/>
        <v/>
      </c>
      <c r="AO27" s="465" t="str">
        <f t="shared" si="2"/>
        <v/>
      </c>
      <c r="AP27" s="466" t="str">
        <f t="shared" si="3"/>
        <v/>
      </c>
    </row>
    <row r="28" spans="1:42" s="460" customFormat="1" ht="30.2" customHeight="1">
      <c r="A28" s="1007">
        <v>22</v>
      </c>
      <c r="B28" s="1008"/>
      <c r="C28" s="1009"/>
      <c r="D28" s="1010"/>
      <c r="E28" s="1010"/>
      <c r="F28" s="1011"/>
      <c r="G28" s="1012"/>
      <c r="H28" s="1012"/>
      <c r="I28" s="1013"/>
      <c r="J28" s="1011"/>
      <c r="K28" s="1012"/>
      <c r="L28" s="1012"/>
      <c r="M28" s="1012"/>
      <c r="N28" s="1012"/>
      <c r="O28" s="1013"/>
      <c r="P28" s="1011"/>
      <c r="Q28" s="1013"/>
      <c r="R28" s="1014"/>
      <c r="S28" s="1015"/>
      <c r="T28" s="1015"/>
      <c r="U28" s="1015"/>
      <c r="V28" s="1015"/>
      <c r="W28" s="1015"/>
      <c r="X28" s="1015"/>
      <c r="Y28" s="1015"/>
      <c r="Z28" s="1015"/>
      <c r="AA28" s="1015"/>
      <c r="AB28" s="1015"/>
      <c r="AC28" s="1016"/>
      <c r="AD28" s="998"/>
      <c r="AE28" s="999"/>
      <c r="AF28" s="1000"/>
      <c r="AG28" s="1001"/>
      <c r="AH28" s="1002"/>
      <c r="AI28" s="1003"/>
      <c r="AJ28" s="1004"/>
      <c r="AK28" s="1005"/>
      <c r="AL28" s="1006"/>
      <c r="AM28" s="464" t="str">
        <f t="shared" si="0"/>
        <v/>
      </c>
      <c r="AN28" s="465" t="str">
        <f t="shared" si="1"/>
        <v/>
      </c>
      <c r="AO28" s="465" t="str">
        <f t="shared" si="2"/>
        <v/>
      </c>
      <c r="AP28" s="466" t="str">
        <f t="shared" si="3"/>
        <v/>
      </c>
    </row>
    <row r="29" spans="1:42" s="460" customFormat="1" ht="30.2" customHeight="1">
      <c r="A29" s="1017">
        <v>23</v>
      </c>
      <c r="B29" s="1018"/>
      <c r="C29" s="1009"/>
      <c r="D29" s="1010"/>
      <c r="E29" s="1010"/>
      <c r="F29" s="1011"/>
      <c r="G29" s="1012"/>
      <c r="H29" s="1012"/>
      <c r="I29" s="1013"/>
      <c r="J29" s="1011"/>
      <c r="K29" s="1012"/>
      <c r="L29" s="1012"/>
      <c r="M29" s="1012"/>
      <c r="N29" s="1012"/>
      <c r="O29" s="1013"/>
      <c r="P29" s="1011"/>
      <c r="Q29" s="1013"/>
      <c r="R29" s="1014"/>
      <c r="S29" s="1015"/>
      <c r="T29" s="1015"/>
      <c r="U29" s="1015"/>
      <c r="V29" s="1015"/>
      <c r="W29" s="1015"/>
      <c r="X29" s="1015"/>
      <c r="Y29" s="1015"/>
      <c r="Z29" s="1015"/>
      <c r="AA29" s="1015"/>
      <c r="AB29" s="1015"/>
      <c r="AC29" s="1016"/>
      <c r="AD29" s="998"/>
      <c r="AE29" s="999"/>
      <c r="AF29" s="1000"/>
      <c r="AG29" s="1001"/>
      <c r="AH29" s="1002"/>
      <c r="AI29" s="1003"/>
      <c r="AJ29" s="1004"/>
      <c r="AK29" s="1005"/>
      <c r="AL29" s="1006"/>
      <c r="AM29" s="464" t="str">
        <f t="shared" si="0"/>
        <v/>
      </c>
      <c r="AN29" s="465" t="str">
        <f t="shared" si="1"/>
        <v/>
      </c>
      <c r="AO29" s="465" t="str">
        <f t="shared" si="2"/>
        <v/>
      </c>
      <c r="AP29" s="466" t="str">
        <f t="shared" si="3"/>
        <v/>
      </c>
    </row>
    <row r="30" spans="1:42" s="460" customFormat="1" ht="30.2" customHeight="1">
      <c r="A30" s="1007">
        <v>24</v>
      </c>
      <c r="B30" s="1008"/>
      <c r="C30" s="1009"/>
      <c r="D30" s="1010"/>
      <c r="E30" s="1010"/>
      <c r="F30" s="1011"/>
      <c r="G30" s="1012"/>
      <c r="H30" s="1012"/>
      <c r="I30" s="1013"/>
      <c r="J30" s="1011"/>
      <c r="K30" s="1012"/>
      <c r="L30" s="1012"/>
      <c r="M30" s="1012"/>
      <c r="N30" s="1012"/>
      <c r="O30" s="1013"/>
      <c r="P30" s="1011"/>
      <c r="Q30" s="1013"/>
      <c r="R30" s="1014"/>
      <c r="S30" s="1015"/>
      <c r="T30" s="1015"/>
      <c r="U30" s="1015"/>
      <c r="V30" s="1015"/>
      <c r="W30" s="1015"/>
      <c r="X30" s="1015"/>
      <c r="Y30" s="1015"/>
      <c r="Z30" s="1015"/>
      <c r="AA30" s="1015"/>
      <c r="AB30" s="1015"/>
      <c r="AC30" s="1016"/>
      <c r="AD30" s="998"/>
      <c r="AE30" s="999"/>
      <c r="AF30" s="1000"/>
      <c r="AG30" s="1001"/>
      <c r="AH30" s="1002"/>
      <c r="AI30" s="1003"/>
      <c r="AJ30" s="1004"/>
      <c r="AK30" s="1005"/>
      <c r="AL30" s="1006"/>
      <c r="AM30" s="464" t="str">
        <f t="shared" si="0"/>
        <v/>
      </c>
      <c r="AN30" s="465" t="str">
        <f t="shared" si="1"/>
        <v/>
      </c>
      <c r="AO30" s="465" t="str">
        <f t="shared" si="2"/>
        <v/>
      </c>
      <c r="AP30" s="466" t="str">
        <f t="shared" si="3"/>
        <v/>
      </c>
    </row>
    <row r="31" spans="1:42" s="460" customFormat="1" ht="30.2" customHeight="1" thickBot="1">
      <c r="A31" s="1028">
        <v>25</v>
      </c>
      <c r="B31" s="1029"/>
      <c r="C31" s="1030"/>
      <c r="D31" s="1031"/>
      <c r="E31" s="1031"/>
      <c r="F31" s="1032"/>
      <c r="G31" s="1033"/>
      <c r="H31" s="1033"/>
      <c r="I31" s="1034"/>
      <c r="J31" s="1032"/>
      <c r="K31" s="1033"/>
      <c r="L31" s="1033"/>
      <c r="M31" s="1033"/>
      <c r="N31" s="1033"/>
      <c r="O31" s="1034"/>
      <c r="P31" s="1032"/>
      <c r="Q31" s="1034"/>
      <c r="R31" s="1035"/>
      <c r="S31" s="1036"/>
      <c r="T31" s="1036"/>
      <c r="U31" s="1036"/>
      <c r="V31" s="1036"/>
      <c r="W31" s="1036"/>
      <c r="X31" s="1036"/>
      <c r="Y31" s="1036"/>
      <c r="Z31" s="1036"/>
      <c r="AA31" s="1036"/>
      <c r="AB31" s="1036"/>
      <c r="AC31" s="1037"/>
      <c r="AD31" s="1019"/>
      <c r="AE31" s="1020"/>
      <c r="AF31" s="1021"/>
      <c r="AG31" s="1022"/>
      <c r="AH31" s="1023"/>
      <c r="AI31" s="1024"/>
      <c r="AJ31" s="1025"/>
      <c r="AK31" s="1026"/>
      <c r="AL31" s="1027"/>
      <c r="AM31" s="464" t="str">
        <f t="shared" si="0"/>
        <v/>
      </c>
      <c r="AN31" s="465" t="str">
        <f t="shared" si="1"/>
        <v/>
      </c>
      <c r="AO31" s="465" t="str">
        <f t="shared" si="2"/>
        <v/>
      </c>
      <c r="AP31" s="466" t="str">
        <f t="shared" si="3"/>
        <v/>
      </c>
    </row>
  </sheetData>
  <mergeCells count="250">
    <mergeCell ref="AD31:AF31"/>
    <mergeCell ref="AG31:AI31"/>
    <mergeCell ref="AJ31:AL31"/>
    <mergeCell ref="A31:B31"/>
    <mergeCell ref="C31:E31"/>
    <mergeCell ref="F31:I31"/>
    <mergeCell ref="J31:O31"/>
    <mergeCell ref="P31:Q31"/>
    <mergeCell ref="R31:AC31"/>
    <mergeCell ref="A30:B30"/>
    <mergeCell ref="C30:E30"/>
    <mergeCell ref="F30:I30"/>
    <mergeCell ref="J30:O30"/>
    <mergeCell ref="P30:Q30"/>
    <mergeCell ref="R30:AC30"/>
    <mergeCell ref="AD30:AF30"/>
    <mergeCell ref="AG30:AI30"/>
    <mergeCell ref="AJ30:AL30"/>
    <mergeCell ref="A29:B29"/>
    <mergeCell ref="C29:E29"/>
    <mergeCell ref="F29:I29"/>
    <mergeCell ref="J29:O29"/>
    <mergeCell ref="P29:Q29"/>
    <mergeCell ref="R29:AC29"/>
    <mergeCell ref="AD29:AF29"/>
    <mergeCell ref="AG29:AI29"/>
    <mergeCell ref="AJ29:AL29"/>
    <mergeCell ref="AD27:AF27"/>
    <mergeCell ref="AG27:AI27"/>
    <mergeCell ref="AJ27:AL27"/>
    <mergeCell ref="A28:B28"/>
    <mergeCell ref="C28:E28"/>
    <mergeCell ref="F28:I28"/>
    <mergeCell ref="J28:O28"/>
    <mergeCell ref="P28:Q28"/>
    <mergeCell ref="R28:AC28"/>
    <mergeCell ref="AD28:AF28"/>
    <mergeCell ref="A27:B27"/>
    <mergeCell ref="C27:E27"/>
    <mergeCell ref="F27:I27"/>
    <mergeCell ref="J27:O27"/>
    <mergeCell ref="P27:Q27"/>
    <mergeCell ref="R27:AC27"/>
    <mergeCell ref="AG28:AI28"/>
    <mergeCell ref="AJ28:AL28"/>
    <mergeCell ref="A26:B26"/>
    <mergeCell ref="C26:E26"/>
    <mergeCell ref="F26:I26"/>
    <mergeCell ref="J26:O26"/>
    <mergeCell ref="P26:Q26"/>
    <mergeCell ref="R26:AC26"/>
    <mergeCell ref="AD26:AF26"/>
    <mergeCell ref="AG26:AI26"/>
    <mergeCell ref="AJ26:AL26"/>
    <mergeCell ref="A25:B25"/>
    <mergeCell ref="C25:E25"/>
    <mergeCell ref="F25:I25"/>
    <mergeCell ref="J25:O25"/>
    <mergeCell ref="P25:Q25"/>
    <mergeCell ref="R25:AC25"/>
    <mergeCell ref="AD25:AF25"/>
    <mergeCell ref="AG25:AI25"/>
    <mergeCell ref="AJ25:AL25"/>
    <mergeCell ref="AD23:AF23"/>
    <mergeCell ref="AG23:AI23"/>
    <mergeCell ref="AJ23:AL23"/>
    <mergeCell ref="A24:B24"/>
    <mergeCell ref="C24:E24"/>
    <mergeCell ref="F24:I24"/>
    <mergeCell ref="J24:O24"/>
    <mergeCell ref="P24:Q24"/>
    <mergeCell ref="R24:AC24"/>
    <mergeCell ref="AD24:AF24"/>
    <mergeCell ref="A23:B23"/>
    <mergeCell ref="C23:E23"/>
    <mergeCell ref="F23:I23"/>
    <mergeCell ref="J23:O23"/>
    <mergeCell ref="P23:Q23"/>
    <mergeCell ref="R23:AC23"/>
    <mergeCell ref="AG24:AI24"/>
    <mergeCell ref="AJ24:AL24"/>
    <mergeCell ref="A22:B22"/>
    <mergeCell ref="C22:E22"/>
    <mergeCell ref="F22:I22"/>
    <mergeCell ref="J22:O22"/>
    <mergeCell ref="P22:Q22"/>
    <mergeCell ref="R22:AC22"/>
    <mergeCell ref="AD22:AF22"/>
    <mergeCell ref="AG22:AI22"/>
    <mergeCell ref="AJ22:AL22"/>
    <mergeCell ref="A21:B21"/>
    <mergeCell ref="C21:E21"/>
    <mergeCell ref="F21:I21"/>
    <mergeCell ref="J21:O21"/>
    <mergeCell ref="P21:Q21"/>
    <mergeCell ref="R21:AC21"/>
    <mergeCell ref="AD21:AF21"/>
    <mergeCell ref="AG21:AI21"/>
    <mergeCell ref="AJ21:AL21"/>
    <mergeCell ref="AD19:AF19"/>
    <mergeCell ref="AG19:AI19"/>
    <mergeCell ref="AJ19:AL19"/>
    <mergeCell ref="A20:B20"/>
    <mergeCell ref="C20:E20"/>
    <mergeCell ref="F20:I20"/>
    <mergeCell ref="J20:O20"/>
    <mergeCell ref="P20:Q20"/>
    <mergeCell ref="R20:AC20"/>
    <mergeCell ref="AD20:AF20"/>
    <mergeCell ref="A19:B19"/>
    <mergeCell ref="C19:E19"/>
    <mergeCell ref="F19:I19"/>
    <mergeCell ref="J19:O19"/>
    <mergeCell ref="P19:Q19"/>
    <mergeCell ref="R19:AC19"/>
    <mergeCell ref="AG20:AI20"/>
    <mergeCell ref="AJ20:AL20"/>
    <mergeCell ref="A18:B18"/>
    <mergeCell ref="C18:E18"/>
    <mergeCell ref="F18:I18"/>
    <mergeCell ref="J18:O18"/>
    <mergeCell ref="P18:Q18"/>
    <mergeCell ref="R18:AC18"/>
    <mergeCell ref="AD18:AF18"/>
    <mergeCell ref="AG18:AI18"/>
    <mergeCell ref="AJ18:AL18"/>
    <mergeCell ref="A17:B17"/>
    <mergeCell ref="C17:E17"/>
    <mergeCell ref="F17:I17"/>
    <mergeCell ref="J17:O17"/>
    <mergeCell ref="P17:Q17"/>
    <mergeCell ref="R17:AC17"/>
    <mergeCell ref="AD17:AF17"/>
    <mergeCell ref="AG17:AI17"/>
    <mergeCell ref="AJ17:AL17"/>
    <mergeCell ref="AD15:AF15"/>
    <mergeCell ref="AG15:AI15"/>
    <mergeCell ref="AJ15:AL15"/>
    <mergeCell ref="A16:B16"/>
    <mergeCell ref="C16:E16"/>
    <mergeCell ref="F16:I16"/>
    <mergeCell ref="J16:O16"/>
    <mergeCell ref="P16:Q16"/>
    <mergeCell ref="R16:AC16"/>
    <mergeCell ref="AD16:AF16"/>
    <mergeCell ref="A15:B15"/>
    <mergeCell ref="C15:E15"/>
    <mergeCell ref="F15:I15"/>
    <mergeCell ref="J15:O15"/>
    <mergeCell ref="P15:Q15"/>
    <mergeCell ref="R15:AC15"/>
    <mergeCell ref="AG16:AI16"/>
    <mergeCell ref="AJ16:AL16"/>
    <mergeCell ref="A14:B14"/>
    <mergeCell ref="C14:E14"/>
    <mergeCell ref="F14:I14"/>
    <mergeCell ref="J14:O14"/>
    <mergeCell ref="P14:Q14"/>
    <mergeCell ref="R14:AC14"/>
    <mergeCell ref="AD14:AF14"/>
    <mergeCell ref="AG14:AI14"/>
    <mergeCell ref="AJ14:AL14"/>
    <mergeCell ref="A13:B13"/>
    <mergeCell ref="C13:E13"/>
    <mergeCell ref="F13:I13"/>
    <mergeCell ref="J13:O13"/>
    <mergeCell ref="P13:Q13"/>
    <mergeCell ref="R13:AC13"/>
    <mergeCell ref="AD13:AF13"/>
    <mergeCell ref="AG13:AI13"/>
    <mergeCell ref="AJ13:AL13"/>
    <mergeCell ref="AD11:AF11"/>
    <mergeCell ref="AG11:AI11"/>
    <mergeCell ref="AJ11:AL11"/>
    <mergeCell ref="A12:B12"/>
    <mergeCell ref="C12:E12"/>
    <mergeCell ref="F12:I12"/>
    <mergeCell ref="J12:O12"/>
    <mergeCell ref="P12:Q12"/>
    <mergeCell ref="R12:AC12"/>
    <mergeCell ref="AD12:AF12"/>
    <mergeCell ref="A11:B11"/>
    <mergeCell ref="C11:E11"/>
    <mergeCell ref="F11:I11"/>
    <mergeCell ref="J11:O11"/>
    <mergeCell ref="P11:Q11"/>
    <mergeCell ref="R11:AC11"/>
    <mergeCell ref="AG12:AI12"/>
    <mergeCell ref="AJ12:AL12"/>
    <mergeCell ref="A10:B10"/>
    <mergeCell ref="C10:E10"/>
    <mergeCell ref="F10:I10"/>
    <mergeCell ref="J10:O10"/>
    <mergeCell ref="P10:Q10"/>
    <mergeCell ref="R10:AC10"/>
    <mergeCell ref="AD10:AF10"/>
    <mergeCell ref="AG10:AI10"/>
    <mergeCell ref="AJ10:AL10"/>
    <mergeCell ref="A9:B9"/>
    <mergeCell ref="C9:E9"/>
    <mergeCell ref="F9:I9"/>
    <mergeCell ref="J9:O9"/>
    <mergeCell ref="P9:Q9"/>
    <mergeCell ref="R9:AC9"/>
    <mergeCell ref="AD9:AF9"/>
    <mergeCell ref="AG9:AI9"/>
    <mergeCell ref="AJ9:AL9"/>
    <mergeCell ref="AD7:AF7"/>
    <mergeCell ref="AG7:AI7"/>
    <mergeCell ref="AJ7:AL7"/>
    <mergeCell ref="A8:B8"/>
    <mergeCell ref="C8:E8"/>
    <mergeCell ref="F8:I8"/>
    <mergeCell ref="J8:O8"/>
    <mergeCell ref="P8:Q8"/>
    <mergeCell ref="R8:AC8"/>
    <mergeCell ref="AD8:AF8"/>
    <mergeCell ref="A7:B7"/>
    <mergeCell ref="C7:E7"/>
    <mergeCell ref="F7:I7"/>
    <mergeCell ref="J7:O7"/>
    <mergeCell ref="P7:Q7"/>
    <mergeCell ref="R7:AC7"/>
    <mergeCell ref="AG8:AI8"/>
    <mergeCell ref="AJ8:AL8"/>
    <mergeCell ref="A5:AL5"/>
    <mergeCell ref="A6:B6"/>
    <mergeCell ref="C6:E6"/>
    <mergeCell ref="F6:I6"/>
    <mergeCell ref="J6:O6"/>
    <mergeCell ref="P6:Q6"/>
    <mergeCell ref="R6:AC6"/>
    <mergeCell ref="AD6:AF6"/>
    <mergeCell ref="AG6:AI6"/>
    <mergeCell ref="AJ6:AL6"/>
    <mergeCell ref="A4:D4"/>
    <mergeCell ref="E4:O4"/>
    <mergeCell ref="P4:Q4"/>
    <mergeCell ref="R4:AB4"/>
    <mergeCell ref="AC4:AF4"/>
    <mergeCell ref="AG4:AL4"/>
    <mergeCell ref="A1:AI1"/>
    <mergeCell ref="AJ1:AL1"/>
    <mergeCell ref="A2:AL2"/>
    <mergeCell ref="A3:C3"/>
    <mergeCell ref="D3:V3"/>
    <mergeCell ref="W3:Z3"/>
    <mergeCell ref="AA3:AD3"/>
    <mergeCell ref="AE3:AH3"/>
    <mergeCell ref="AI3:AL3"/>
  </mergeCells>
  <conditionalFormatting sqref="AG7:AG31 AD7:AD31 AJ7:AJ31">
    <cfRule type="cellIs" dxfId="5" priority="4" operator="equal">
      <formula>"High"</formula>
    </cfRule>
    <cfRule type="cellIs" dxfId="4" priority="5" operator="equal">
      <formula>"Medium"</formula>
    </cfRule>
    <cfRule type="cellIs" dxfId="3" priority="6" operator="equal">
      <formula>"Low"</formula>
    </cfRule>
  </conditionalFormatting>
  <conditionalFormatting sqref="AG7:AG31 AJ7:AJ31">
    <cfRule type="cellIs" dxfId="2" priority="1" operator="equal">
      <formula>"Research"</formula>
    </cfRule>
    <cfRule type="cellIs" dxfId="1" priority="2" operator="equal">
      <formula>"In Process"</formula>
    </cfRule>
    <cfRule type="cellIs" dxfId="0" priority="3" operator="equal">
      <formula>"Resolved"</formula>
    </cfRule>
  </conditionalFormatting>
  <dataValidations count="3">
    <dataValidation type="list" allowBlank="1" showInputMessage="1" showErrorMessage="1" sqref="C7:C31" xr:uid="{00000000-0002-0000-0900-000000000000}">
      <formula1>"UA,SHMHP, HHC,NPLH,"</formula1>
    </dataValidation>
    <dataValidation type="list" allowBlank="1" showInputMessage="1" showErrorMessage="1" sqref="AD8:AF31 AD7:AF7" xr:uid="{00000000-0002-0000-0900-000001000000}">
      <formula1>"High, Medium, Low, General Comment, Suggestion"</formula1>
    </dataValidation>
    <dataValidation type="list" allowBlank="1" showInputMessage="1" showErrorMessage="1" sqref="AG7:AG31" xr:uid="{00000000-0002-0000-0900-000002000000}">
      <formula1>"Resolved, In Process, Research"</formula1>
    </dataValidation>
  </dataValidations>
  <pageMargins left="0.75" right="0" top="0.5" bottom="0.3" header="0" footer="0"/>
  <pageSetup scale="6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5:W43"/>
  <sheetViews>
    <sheetView showGridLines="0" topLeftCell="A51" zoomScaleNormal="100" workbookViewId="0">
      <selection activeCell="A5" sqref="A5:W5"/>
    </sheetView>
  </sheetViews>
  <sheetFormatPr defaultColWidth="10.42578125" defaultRowHeight="12"/>
  <cols>
    <col min="1" max="1" width="4.140625" style="538" customWidth="1"/>
    <col min="2" max="2" width="4.42578125" style="538" customWidth="1"/>
    <col min="3" max="37" width="4.140625" style="538" customWidth="1"/>
    <col min="38" max="38" width="5.42578125" style="538" customWidth="1"/>
    <col min="39" max="16384" width="10.42578125" style="538"/>
  </cols>
  <sheetData>
    <row r="5" spans="1:23" ht="33.75">
      <c r="A5" s="583" t="s">
        <v>749</v>
      </c>
      <c r="B5" s="583"/>
      <c r="C5" s="583"/>
      <c r="D5" s="583"/>
      <c r="E5" s="583"/>
      <c r="F5" s="583"/>
      <c r="G5" s="583"/>
      <c r="H5" s="583"/>
      <c r="I5" s="583"/>
      <c r="J5" s="583"/>
      <c r="K5" s="583"/>
      <c r="L5" s="583"/>
      <c r="M5" s="583"/>
      <c r="N5" s="583"/>
      <c r="O5" s="583"/>
      <c r="P5" s="583"/>
      <c r="Q5" s="583"/>
      <c r="R5" s="583"/>
      <c r="S5" s="583"/>
      <c r="T5" s="583"/>
      <c r="U5" s="583"/>
      <c r="V5" s="583"/>
      <c r="W5" s="583"/>
    </row>
    <row r="6" spans="1:23" ht="12.2" customHeight="1">
      <c r="A6" s="584" t="s">
        <v>750</v>
      </c>
      <c r="B6" s="584"/>
      <c r="C6" s="584"/>
      <c r="D6" s="584"/>
      <c r="E6" s="584"/>
      <c r="F6" s="584"/>
      <c r="G6" s="584"/>
      <c r="H6" s="584"/>
      <c r="I6" s="584"/>
      <c r="J6" s="584"/>
      <c r="K6" s="584"/>
      <c r="L6" s="584"/>
      <c r="M6" s="584"/>
      <c r="N6" s="584"/>
      <c r="O6" s="584"/>
      <c r="P6" s="584"/>
      <c r="Q6" s="584"/>
      <c r="R6" s="584"/>
      <c r="S6" s="584"/>
      <c r="T6" s="584"/>
      <c r="U6" s="584"/>
      <c r="V6" s="584"/>
    </row>
    <row r="7" spans="1:23" ht="24" customHeight="1">
      <c r="A7" s="584"/>
      <c r="B7" s="584"/>
      <c r="C7" s="584"/>
      <c r="D7" s="584"/>
      <c r="E7" s="584"/>
      <c r="F7" s="584"/>
      <c r="G7" s="584"/>
      <c r="H7" s="584"/>
      <c r="I7" s="584"/>
      <c r="J7" s="584"/>
      <c r="K7" s="584"/>
      <c r="L7" s="584"/>
      <c r="M7" s="584"/>
      <c r="N7" s="584"/>
      <c r="O7" s="584"/>
      <c r="P7" s="584"/>
      <c r="Q7" s="584"/>
      <c r="R7" s="584"/>
      <c r="S7" s="584"/>
      <c r="T7" s="584"/>
      <c r="U7" s="584"/>
      <c r="V7" s="584"/>
    </row>
    <row r="26" spans="1:23" ht="18">
      <c r="A26" s="585" t="s">
        <v>736</v>
      </c>
      <c r="B26" s="585"/>
      <c r="C26" s="585"/>
      <c r="D26" s="585"/>
      <c r="E26" s="585"/>
      <c r="F26" s="585"/>
      <c r="G26" s="585"/>
      <c r="H26" s="585"/>
      <c r="I26" s="585"/>
      <c r="J26" s="585"/>
      <c r="K26" s="585"/>
      <c r="L26" s="585"/>
      <c r="M26" s="585"/>
      <c r="N26" s="585"/>
      <c r="O26" s="585"/>
      <c r="P26" s="585"/>
      <c r="Q26" s="585"/>
      <c r="R26" s="585"/>
      <c r="S26" s="585"/>
      <c r="T26" s="585"/>
      <c r="U26" s="585"/>
      <c r="V26" s="585"/>
      <c r="W26" s="585"/>
    </row>
    <row r="27" spans="1:23" ht="18">
      <c r="A27" s="585" t="s">
        <v>737</v>
      </c>
      <c r="B27" s="585"/>
      <c r="C27" s="585"/>
      <c r="D27" s="585"/>
      <c r="E27" s="585"/>
      <c r="F27" s="585"/>
      <c r="G27" s="585"/>
      <c r="H27" s="585"/>
      <c r="I27" s="585"/>
      <c r="J27" s="585"/>
      <c r="K27" s="585"/>
      <c r="L27" s="585"/>
      <c r="M27" s="585"/>
      <c r="N27" s="585"/>
      <c r="O27" s="585"/>
      <c r="P27" s="585"/>
      <c r="Q27" s="585"/>
      <c r="R27" s="585"/>
      <c r="S27" s="585"/>
      <c r="T27" s="585"/>
      <c r="U27" s="585"/>
      <c r="V27" s="585"/>
      <c r="W27" s="585"/>
    </row>
    <row r="28" spans="1:23" ht="15.75">
      <c r="A28" s="539"/>
      <c r="B28" s="539"/>
      <c r="C28" s="539"/>
      <c r="D28" s="539"/>
      <c r="E28" s="539"/>
      <c r="F28" s="539"/>
      <c r="G28" s="539"/>
      <c r="H28" s="539"/>
      <c r="I28" s="539"/>
      <c r="J28" s="539"/>
      <c r="K28" s="539"/>
      <c r="L28" s="539"/>
      <c r="M28" s="539"/>
      <c r="N28" s="539"/>
      <c r="O28" s="539"/>
      <c r="P28" s="539"/>
      <c r="Q28" s="539"/>
      <c r="R28" s="539"/>
      <c r="S28" s="539"/>
      <c r="T28" s="539"/>
      <c r="U28" s="539"/>
    </row>
    <row r="29" spans="1:23" ht="18">
      <c r="A29" s="585" t="s">
        <v>751</v>
      </c>
      <c r="B29" s="585"/>
      <c r="C29" s="585"/>
      <c r="D29" s="585"/>
      <c r="E29" s="585"/>
      <c r="F29" s="585"/>
      <c r="G29" s="585"/>
      <c r="H29" s="585"/>
      <c r="I29" s="585"/>
      <c r="J29" s="585"/>
      <c r="K29" s="585"/>
      <c r="L29" s="585"/>
      <c r="M29" s="585"/>
      <c r="N29" s="585"/>
      <c r="O29" s="585"/>
      <c r="P29" s="585"/>
      <c r="Q29" s="585"/>
      <c r="R29" s="585"/>
      <c r="S29" s="585"/>
      <c r="T29" s="585"/>
      <c r="U29" s="585"/>
      <c r="V29" s="585"/>
      <c r="W29" s="585"/>
    </row>
    <row r="30" spans="1:23" ht="18">
      <c r="A30" s="585" t="s">
        <v>738</v>
      </c>
      <c r="B30" s="585"/>
      <c r="C30" s="585"/>
      <c r="D30" s="585"/>
      <c r="E30" s="585"/>
      <c r="F30" s="585"/>
      <c r="G30" s="585"/>
      <c r="H30" s="585"/>
      <c r="I30" s="585"/>
      <c r="J30" s="585"/>
      <c r="K30" s="585"/>
      <c r="L30" s="585"/>
      <c r="M30" s="585"/>
      <c r="N30" s="585"/>
      <c r="O30" s="585"/>
      <c r="P30" s="585"/>
      <c r="Q30" s="585"/>
      <c r="R30" s="585"/>
      <c r="S30" s="585"/>
      <c r="T30" s="585"/>
      <c r="U30" s="585"/>
      <c r="V30" s="585"/>
      <c r="W30" s="585"/>
    </row>
    <row r="31" spans="1:23" ht="15.75">
      <c r="A31" s="539"/>
      <c r="B31" s="539"/>
      <c r="C31" s="539"/>
      <c r="D31" s="539"/>
      <c r="E31" s="539"/>
      <c r="F31" s="539"/>
      <c r="G31" s="539"/>
      <c r="H31" s="539"/>
      <c r="I31" s="539"/>
      <c r="J31" s="539"/>
      <c r="K31" s="539"/>
      <c r="L31" s="539"/>
      <c r="M31" s="539"/>
      <c r="N31" s="539"/>
      <c r="O31" s="539"/>
      <c r="P31" s="539"/>
      <c r="Q31" s="539"/>
      <c r="R31" s="539"/>
      <c r="S31" s="539"/>
      <c r="T31" s="539"/>
      <c r="U31" s="539"/>
    </row>
    <row r="32" spans="1:23" ht="18">
      <c r="A32" s="585" t="s">
        <v>752</v>
      </c>
      <c r="B32" s="585"/>
      <c r="C32" s="585"/>
      <c r="D32" s="585"/>
      <c r="E32" s="585"/>
      <c r="F32" s="585"/>
      <c r="G32" s="585"/>
      <c r="H32" s="585"/>
      <c r="I32" s="585"/>
      <c r="J32" s="585"/>
      <c r="K32" s="585"/>
      <c r="L32" s="585"/>
      <c r="M32" s="585"/>
      <c r="N32" s="585"/>
      <c r="O32" s="585"/>
      <c r="P32" s="585"/>
      <c r="Q32" s="585"/>
      <c r="R32" s="585"/>
      <c r="S32" s="585"/>
      <c r="T32" s="585"/>
      <c r="U32" s="585"/>
      <c r="V32" s="585"/>
      <c r="W32" s="585"/>
    </row>
    <row r="33" spans="1:23" ht="18">
      <c r="A33" s="585" t="s">
        <v>739</v>
      </c>
      <c r="B33" s="585"/>
      <c r="C33" s="585"/>
      <c r="D33" s="585"/>
      <c r="E33" s="585"/>
      <c r="F33" s="585"/>
      <c r="G33" s="585"/>
      <c r="H33" s="585"/>
      <c r="I33" s="585"/>
      <c r="J33" s="585"/>
      <c r="K33" s="585"/>
      <c r="L33" s="585"/>
      <c r="M33" s="585"/>
      <c r="N33" s="585"/>
      <c r="O33" s="585"/>
      <c r="P33" s="585"/>
      <c r="Q33" s="585"/>
      <c r="R33" s="585"/>
      <c r="S33" s="585"/>
      <c r="T33" s="585"/>
      <c r="U33" s="585"/>
      <c r="V33" s="585"/>
      <c r="W33" s="585"/>
    </row>
    <row r="34" spans="1:23" ht="18">
      <c r="A34" s="540"/>
      <c r="B34" s="540"/>
      <c r="C34" s="540"/>
      <c r="D34" s="540"/>
      <c r="E34" s="540"/>
      <c r="F34" s="540"/>
      <c r="G34" s="540"/>
      <c r="H34" s="540"/>
      <c r="I34" s="540"/>
      <c r="J34" s="540"/>
      <c r="K34" s="540"/>
      <c r="L34" s="540"/>
      <c r="M34" s="540"/>
      <c r="N34" s="540"/>
      <c r="O34" s="540"/>
      <c r="P34" s="540"/>
      <c r="Q34" s="540"/>
      <c r="R34" s="540"/>
      <c r="S34" s="540"/>
      <c r="T34" s="540"/>
      <c r="U34" s="540"/>
      <c r="V34" s="540"/>
      <c r="W34" s="540"/>
    </row>
    <row r="35" spans="1:23" ht="15.75">
      <c r="A35" s="539"/>
      <c r="B35" s="539"/>
      <c r="C35" s="539"/>
      <c r="D35" s="539"/>
      <c r="E35" s="539"/>
      <c r="F35" s="539"/>
      <c r="G35" s="539"/>
      <c r="H35" s="539"/>
      <c r="I35" s="539"/>
      <c r="J35" s="539"/>
      <c r="K35" s="539"/>
      <c r="L35" s="539"/>
      <c r="M35" s="539"/>
      <c r="N35" s="539"/>
      <c r="O35" s="539"/>
      <c r="P35" s="539"/>
      <c r="Q35" s="539"/>
      <c r="R35" s="539"/>
      <c r="S35" s="539"/>
      <c r="T35" s="539"/>
      <c r="U35" s="539"/>
    </row>
    <row r="36" spans="1:23" ht="15.75">
      <c r="A36" s="589" t="s">
        <v>753</v>
      </c>
      <c r="B36" s="589"/>
      <c r="C36" s="589"/>
      <c r="D36" s="589"/>
      <c r="E36" s="589"/>
      <c r="F36" s="589"/>
      <c r="G36" s="589"/>
      <c r="H36" s="589"/>
      <c r="I36" s="589"/>
      <c r="J36" s="589"/>
      <c r="K36" s="589"/>
      <c r="L36" s="589"/>
      <c r="M36" s="589"/>
      <c r="N36" s="589"/>
      <c r="O36" s="589"/>
      <c r="P36" s="589"/>
      <c r="Q36" s="589"/>
      <c r="R36" s="589"/>
      <c r="S36" s="589"/>
      <c r="T36" s="589"/>
      <c r="U36" s="589"/>
      <c r="V36" s="589"/>
      <c r="W36" s="589"/>
    </row>
    <row r="37" spans="1:23" ht="15.75">
      <c r="A37" s="589" t="s">
        <v>740</v>
      </c>
      <c r="B37" s="589"/>
      <c r="C37" s="589"/>
      <c r="D37" s="589"/>
      <c r="E37" s="589"/>
      <c r="F37" s="589"/>
      <c r="G37" s="589"/>
      <c r="H37" s="589"/>
      <c r="I37" s="589"/>
      <c r="J37" s="589"/>
      <c r="K37" s="589"/>
      <c r="L37" s="589"/>
      <c r="M37" s="589"/>
      <c r="N37" s="589"/>
      <c r="O37" s="589"/>
      <c r="P37" s="589"/>
      <c r="Q37" s="589"/>
      <c r="R37" s="589"/>
      <c r="S37" s="589"/>
      <c r="T37" s="589"/>
      <c r="U37" s="589"/>
      <c r="V37" s="589"/>
      <c r="W37" s="589"/>
    </row>
    <row r="38" spans="1:23" ht="15.75">
      <c r="A38" s="589" t="s">
        <v>741</v>
      </c>
      <c r="B38" s="589"/>
      <c r="C38" s="589"/>
      <c r="D38" s="589"/>
      <c r="E38" s="589"/>
      <c r="F38" s="589"/>
      <c r="G38" s="589"/>
      <c r="H38" s="589"/>
      <c r="I38" s="589"/>
      <c r="J38" s="589"/>
      <c r="K38" s="589"/>
      <c r="L38" s="589"/>
      <c r="M38" s="589"/>
      <c r="N38" s="589"/>
      <c r="O38" s="589"/>
      <c r="P38" s="589"/>
      <c r="Q38" s="589"/>
      <c r="R38" s="589"/>
      <c r="S38" s="589"/>
      <c r="T38" s="589"/>
      <c r="U38" s="589"/>
      <c r="V38" s="589"/>
      <c r="W38" s="589"/>
    </row>
    <row r="39" spans="1:23" ht="15.75">
      <c r="A39" s="586" t="s">
        <v>756</v>
      </c>
      <c r="B39" s="586"/>
      <c r="C39" s="586"/>
      <c r="D39" s="586"/>
      <c r="E39" s="586"/>
      <c r="F39" s="586"/>
      <c r="G39" s="586"/>
      <c r="H39" s="586"/>
      <c r="I39" s="586"/>
      <c r="J39" s="586"/>
      <c r="K39" s="586"/>
      <c r="L39" s="586"/>
      <c r="M39" s="586"/>
      <c r="N39" s="586"/>
      <c r="O39" s="586"/>
      <c r="P39" s="586"/>
      <c r="Q39" s="586"/>
      <c r="R39" s="586"/>
      <c r="S39" s="586"/>
      <c r="T39" s="586"/>
      <c r="U39" s="586"/>
      <c r="V39" s="586"/>
      <c r="W39" s="586"/>
    </row>
    <row r="40" spans="1:23" ht="12.75">
      <c r="A40" s="587" t="s">
        <v>754</v>
      </c>
      <c r="B40" s="587"/>
      <c r="C40" s="587"/>
      <c r="D40" s="587"/>
      <c r="E40" s="587"/>
      <c r="F40" s="587"/>
      <c r="G40" s="587"/>
      <c r="H40" s="587"/>
      <c r="I40" s="587"/>
      <c r="J40" s="587"/>
      <c r="K40" s="587"/>
      <c r="L40" s="587"/>
      <c r="M40" s="587"/>
      <c r="N40" s="587"/>
      <c r="O40" s="587"/>
      <c r="P40" s="587"/>
      <c r="Q40" s="587"/>
      <c r="R40" s="587"/>
      <c r="S40" s="587"/>
      <c r="T40" s="587"/>
      <c r="U40" s="587"/>
      <c r="V40" s="587"/>
      <c r="W40" s="587"/>
    </row>
    <row r="43" spans="1:23" ht="15.75">
      <c r="A43" s="588" t="s">
        <v>755</v>
      </c>
      <c r="B43" s="588"/>
      <c r="C43" s="588"/>
      <c r="D43" s="588"/>
      <c r="E43" s="588"/>
      <c r="F43" s="588"/>
      <c r="G43" s="588"/>
      <c r="H43" s="588"/>
      <c r="I43" s="588"/>
      <c r="J43" s="588"/>
      <c r="K43" s="588"/>
      <c r="L43" s="588"/>
      <c r="M43" s="588"/>
      <c r="N43" s="588"/>
      <c r="O43" s="588"/>
      <c r="P43" s="588"/>
      <c r="Q43" s="588"/>
      <c r="R43" s="588"/>
      <c r="S43" s="588"/>
      <c r="T43" s="588"/>
      <c r="U43" s="588"/>
      <c r="V43" s="588"/>
      <c r="W43" s="588"/>
    </row>
  </sheetData>
  <sheetProtection algorithmName="SHA-512" hashValue="gh4CKG/J/L5RqDcijlHk7bgiVbGoVr7UT7YMEntWzLDFDEIsoA4x8lURXAwbijPBh/DgCZdOOv1QZikboDG0Zg==" saltValue="6tNEqKGDN7PWOl1vI2z7yg==" spinCount="100000" sheet="1" objects="1" scenarios="1"/>
  <mergeCells count="14">
    <mergeCell ref="A39:W39"/>
    <mergeCell ref="A40:W40"/>
    <mergeCell ref="A43:W43"/>
    <mergeCell ref="A30:W30"/>
    <mergeCell ref="A32:W32"/>
    <mergeCell ref="A33:W33"/>
    <mergeCell ref="A36:W36"/>
    <mergeCell ref="A37:W37"/>
    <mergeCell ref="A38:W38"/>
    <mergeCell ref="A5:W5"/>
    <mergeCell ref="A6:V7"/>
    <mergeCell ref="A26:W26"/>
    <mergeCell ref="A27:W27"/>
    <mergeCell ref="A29:W29"/>
  </mergeCells>
  <hyperlinks>
    <hyperlink ref="A40" r:id="rId1" display="Website: http://www.hcd.ca.gov/grants-funding/active-funding/nplh.shtml" xr:uid="{00000000-0004-0000-0100-000000000000}"/>
    <hyperlink ref="A40:W40" r:id="rId2" display="Website: https://www.hcd.ca.gov/grants-funding/active-funding/homekey.shtml" xr:uid="{00000000-0004-0000-0100-000001000000}"/>
  </hyperlinks>
  <printOptions horizontalCentered="1"/>
  <pageMargins left="0.5" right="0" top="0.5" bottom="0.3" header="0" footer="0"/>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L6"/>
  <sheetViews>
    <sheetView showGridLines="0" workbookViewId="0">
      <selection activeCell="A6" sqref="A6:AL6"/>
    </sheetView>
  </sheetViews>
  <sheetFormatPr defaultColWidth="9.140625" defaultRowHeight="15"/>
  <cols>
    <col min="1" max="38" width="4.140625" style="467" customWidth="1"/>
    <col min="39" max="16384" width="9.140625" style="467"/>
  </cols>
  <sheetData>
    <row r="1" spans="1:38" ht="18" customHeight="1" thickBot="1">
      <c r="A1" s="596" t="s">
        <v>742</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8"/>
      <c r="AJ1" s="599" t="str">
        <f>Summary!I1</f>
        <v>Rev. 7/21/20</v>
      </c>
      <c r="AK1" s="600"/>
      <c r="AL1" s="601"/>
    </row>
    <row r="2" spans="1:38" ht="30.2" customHeight="1">
      <c r="A2" s="602" t="s">
        <v>743</v>
      </c>
      <c r="B2" s="603"/>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3"/>
      <c r="AI2" s="603"/>
      <c r="AJ2" s="603"/>
      <c r="AK2" s="603"/>
      <c r="AL2" s="604"/>
    </row>
    <row r="3" spans="1:38" ht="45" customHeight="1">
      <c r="A3" s="605" t="s">
        <v>766</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7"/>
    </row>
    <row r="4" spans="1:38" ht="30.2" customHeight="1">
      <c r="A4" s="608" t="s">
        <v>772</v>
      </c>
      <c r="B4" s="609"/>
      <c r="C4" s="609"/>
      <c r="D4" s="609"/>
      <c r="E4" s="609"/>
      <c r="F4" s="609"/>
      <c r="G4" s="609"/>
      <c r="H4" s="609"/>
      <c r="I4" s="609"/>
      <c r="J4" s="609"/>
      <c r="K4" s="609"/>
      <c r="L4" s="609"/>
      <c r="M4" s="609"/>
      <c r="N4" s="609"/>
      <c r="O4" s="609"/>
      <c r="P4" s="609"/>
      <c r="Q4" s="609"/>
      <c r="R4" s="609"/>
      <c r="S4" s="609"/>
      <c r="T4" s="609"/>
      <c r="U4" s="609"/>
      <c r="V4" s="609"/>
      <c r="W4" s="609"/>
      <c r="X4" s="609"/>
      <c r="Y4" s="609"/>
      <c r="Z4" s="609"/>
      <c r="AA4" s="609"/>
      <c r="AB4" s="609"/>
      <c r="AC4" s="609"/>
      <c r="AD4" s="609"/>
      <c r="AE4" s="609"/>
      <c r="AF4" s="609"/>
      <c r="AG4" s="609"/>
      <c r="AH4" s="609"/>
      <c r="AI4" s="609"/>
      <c r="AJ4" s="609"/>
      <c r="AK4" s="609"/>
      <c r="AL4" s="610"/>
    </row>
    <row r="5" spans="1:38" ht="15" customHeight="1">
      <c r="A5" s="593" t="s">
        <v>771</v>
      </c>
      <c r="B5" s="594"/>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4"/>
      <c r="AL5" s="595"/>
    </row>
    <row r="6" spans="1:38" ht="87" customHeight="1" thickBot="1">
      <c r="A6" s="590" t="s">
        <v>765</v>
      </c>
      <c r="B6" s="591"/>
      <c r="C6" s="591"/>
      <c r="D6" s="591"/>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c r="AL6" s="592"/>
    </row>
  </sheetData>
  <sheetProtection algorithmName="SHA-512" hashValue="jAFEKpDjzkzB+/35G/JTxQlFE1vqvgBAL0f8YqjoJ8scSZb/t0EUB8u1Sdi8Nd4wbp3+CcOmDgY6j2VJW/aYFw==" saltValue="hzO/nCp6us29ORa2hGQa2Q==" spinCount="100000" sheet="1" objects="1" scenarios="1"/>
  <mergeCells count="7">
    <mergeCell ref="A6:AL6"/>
    <mergeCell ref="A5:AL5"/>
    <mergeCell ref="A1:AI1"/>
    <mergeCell ref="AJ1:AL1"/>
    <mergeCell ref="A2:AL2"/>
    <mergeCell ref="A3:AL3"/>
    <mergeCell ref="A4:AL4"/>
  </mergeCells>
  <pageMargins left="0.75" right="0" top="0.5" bottom="0.3" header="0.3" footer="0.3"/>
  <pageSetup scale="61"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M64"/>
  <sheetViews>
    <sheetView showGridLines="0" zoomScaleNormal="100" zoomScaleSheetLayoutView="100" workbookViewId="0">
      <selection activeCell="J12" sqref="J12"/>
    </sheetView>
  </sheetViews>
  <sheetFormatPr defaultColWidth="9.140625" defaultRowHeight="12.75"/>
  <cols>
    <col min="1" max="1" width="23" style="104" customWidth="1"/>
    <col min="2" max="2" width="13.28515625" style="104" customWidth="1"/>
    <col min="3" max="3" width="8.42578125" style="104" customWidth="1"/>
    <col min="4" max="4" width="13.28515625" style="104" customWidth="1"/>
    <col min="5" max="5" width="16.28515625" style="104" customWidth="1"/>
    <col min="6" max="6" width="15.7109375" style="104" customWidth="1"/>
    <col min="7" max="7" width="15.42578125" style="104" customWidth="1"/>
    <col min="8" max="8" width="10.28515625" style="104" customWidth="1"/>
    <col min="9" max="9" width="14.140625" style="104" customWidth="1"/>
    <col min="10" max="10" width="9.140625" style="104"/>
    <col min="11" max="11" width="10.42578125" style="104" hidden="1" customWidth="1"/>
    <col min="12" max="16384" width="9.140625" style="104"/>
  </cols>
  <sheetData>
    <row r="1" spans="1:13" ht="12.75" customHeight="1">
      <c r="A1" s="678" t="s">
        <v>713</v>
      </c>
      <c r="B1" s="678"/>
      <c r="C1" s="678"/>
      <c r="D1" s="678"/>
      <c r="E1" s="678"/>
      <c r="F1" s="678"/>
      <c r="G1" s="678"/>
      <c r="H1" s="679"/>
      <c r="I1" s="682" t="s">
        <v>735</v>
      </c>
    </row>
    <row r="2" spans="1:13" ht="12.75" customHeight="1">
      <c r="A2" s="680"/>
      <c r="B2" s="680"/>
      <c r="C2" s="680"/>
      <c r="D2" s="680"/>
      <c r="E2" s="680"/>
      <c r="F2" s="680"/>
      <c r="G2" s="680"/>
      <c r="H2" s="681"/>
      <c r="I2" s="683"/>
    </row>
    <row r="3" spans="1:13" ht="15" customHeight="1">
      <c r="A3" s="634" t="s">
        <v>244</v>
      </c>
      <c r="B3" s="635"/>
      <c r="C3" s="624" t="s">
        <v>800</v>
      </c>
      <c r="D3" s="625"/>
      <c r="E3" s="625"/>
      <c r="F3" s="625"/>
      <c r="G3" s="625"/>
      <c r="H3" s="625"/>
      <c r="I3" s="626"/>
      <c r="M3" s="5"/>
    </row>
    <row r="4" spans="1:13" ht="15" customHeight="1">
      <c r="A4" s="634" t="s">
        <v>245</v>
      </c>
      <c r="B4" s="635"/>
      <c r="C4" s="627" t="s">
        <v>801</v>
      </c>
      <c r="D4" s="628"/>
      <c r="E4" s="628"/>
      <c r="F4" s="628"/>
      <c r="G4" s="628"/>
      <c r="H4" s="628"/>
      <c r="I4" s="629"/>
    </row>
    <row r="5" spans="1:13" ht="15" customHeight="1">
      <c r="A5" s="638" t="s">
        <v>744</v>
      </c>
      <c r="B5" s="687"/>
      <c r="C5" s="630" t="s">
        <v>802</v>
      </c>
      <c r="D5" s="631"/>
      <c r="E5" s="631"/>
      <c r="F5" s="631"/>
      <c r="G5" s="631"/>
      <c r="H5" s="631"/>
      <c r="I5" s="632"/>
    </row>
    <row r="6" spans="1:13" ht="15" customHeight="1">
      <c r="A6" s="634" t="s">
        <v>246</v>
      </c>
      <c r="B6" s="635"/>
      <c r="C6" s="627" t="s">
        <v>20</v>
      </c>
      <c r="D6" s="628"/>
      <c r="E6" s="628"/>
      <c r="F6" s="628"/>
      <c r="G6" s="628"/>
      <c r="H6" s="628"/>
      <c r="I6" s="629"/>
    </row>
    <row r="7" spans="1:13" ht="15" customHeight="1">
      <c r="A7" s="634" t="s">
        <v>758</v>
      </c>
      <c r="B7" s="635"/>
      <c r="C7" s="627" t="s">
        <v>803</v>
      </c>
      <c r="D7" s="628"/>
      <c r="E7" s="628"/>
      <c r="F7" s="628"/>
      <c r="G7" s="628"/>
      <c r="H7" s="628"/>
      <c r="I7" s="629"/>
    </row>
    <row r="8" spans="1:13" ht="15" customHeight="1">
      <c r="A8" s="634" t="s">
        <v>745</v>
      </c>
      <c r="B8" s="635"/>
      <c r="C8" s="688" t="s">
        <v>798</v>
      </c>
      <c r="D8" s="628"/>
      <c r="E8" s="628"/>
      <c r="F8" s="628"/>
      <c r="G8" s="628"/>
      <c r="H8" s="628"/>
      <c r="I8" s="629"/>
    </row>
    <row r="9" spans="1:13" ht="15" customHeight="1">
      <c r="A9" s="684" t="s">
        <v>774</v>
      </c>
      <c r="B9" s="685"/>
      <c r="C9" s="685"/>
      <c r="D9" s="685"/>
      <c r="E9" s="685"/>
      <c r="F9" s="685"/>
      <c r="G9" s="685"/>
      <c r="H9" s="685"/>
      <c r="I9" s="686"/>
    </row>
    <row r="10" spans="1:13" ht="15" customHeight="1">
      <c r="A10" s="638" t="s">
        <v>778</v>
      </c>
      <c r="B10" s="637"/>
      <c r="C10" s="637"/>
      <c r="D10" s="560" t="s">
        <v>110</v>
      </c>
      <c r="E10" s="697"/>
      <c r="F10" s="637" t="s">
        <v>761</v>
      </c>
      <c r="G10" s="637"/>
      <c r="H10" s="637"/>
      <c r="I10" s="559"/>
    </row>
    <row r="11" spans="1:13" ht="15" customHeight="1">
      <c r="A11" s="638" t="s">
        <v>775</v>
      </c>
      <c r="B11" s="637"/>
      <c r="C11" s="637"/>
      <c r="D11" s="560"/>
      <c r="E11" s="698"/>
      <c r="F11" s="637" t="s">
        <v>762</v>
      </c>
      <c r="G11" s="637"/>
      <c r="H11" s="637"/>
      <c r="I11" s="559" t="s">
        <v>110</v>
      </c>
    </row>
    <row r="12" spans="1:13" ht="15" customHeight="1">
      <c r="A12" s="638" t="s">
        <v>759</v>
      </c>
      <c r="B12" s="637"/>
      <c r="C12" s="637"/>
      <c r="D12" s="560"/>
      <c r="E12" s="698"/>
      <c r="F12" s="637" t="s">
        <v>763</v>
      </c>
      <c r="G12" s="637"/>
      <c r="H12" s="637"/>
      <c r="I12" s="559"/>
    </row>
    <row r="13" spans="1:13" ht="30.2" customHeight="1">
      <c r="A13" s="638" t="s">
        <v>760</v>
      </c>
      <c r="B13" s="637"/>
      <c r="C13" s="637"/>
      <c r="D13" s="560"/>
      <c r="E13" s="698"/>
      <c r="F13" s="636" t="s">
        <v>773</v>
      </c>
      <c r="G13" s="636"/>
      <c r="H13" s="636"/>
      <c r="I13" s="559"/>
    </row>
    <row r="14" spans="1:13" ht="15" customHeight="1">
      <c r="A14" s="638" t="s">
        <v>779</v>
      </c>
      <c r="B14" s="637"/>
      <c r="C14" s="637"/>
      <c r="D14" s="560" t="s">
        <v>110</v>
      </c>
      <c r="E14" s="699"/>
      <c r="F14" s="637" t="s">
        <v>764</v>
      </c>
      <c r="G14" s="637"/>
      <c r="H14" s="637"/>
      <c r="I14" s="559"/>
    </row>
    <row r="15" spans="1:13" ht="15" customHeight="1">
      <c r="A15" s="639" t="s">
        <v>247</v>
      </c>
      <c r="B15" s="640"/>
      <c r="C15" s="640"/>
      <c r="D15" s="640"/>
      <c r="E15" s="640"/>
      <c r="F15" s="640"/>
      <c r="G15" s="640"/>
      <c r="H15" s="640"/>
      <c r="I15" s="641"/>
    </row>
    <row r="16" spans="1:13" ht="175.7" customHeight="1">
      <c r="A16" s="694" t="s">
        <v>805</v>
      </c>
      <c r="B16" s="695"/>
      <c r="C16" s="695"/>
      <c r="D16" s="695"/>
      <c r="E16" s="695"/>
      <c r="F16" s="695"/>
      <c r="G16" s="695"/>
      <c r="H16" s="695"/>
      <c r="I16" s="696"/>
    </row>
    <row r="17" spans="1:11" ht="15" customHeight="1">
      <c r="A17" s="639" t="s">
        <v>248</v>
      </c>
      <c r="B17" s="640"/>
      <c r="C17" s="640"/>
      <c r="D17" s="640"/>
      <c r="E17" s="640"/>
      <c r="F17" s="640"/>
      <c r="G17" s="640"/>
      <c r="H17" s="640"/>
      <c r="I17" s="641"/>
    </row>
    <row r="18" spans="1:11" ht="15" customHeight="1">
      <c r="A18" s="660" t="s">
        <v>680</v>
      </c>
      <c r="B18" s="611"/>
      <c r="C18" s="642">
        <v>3240000</v>
      </c>
      <c r="D18" s="642"/>
      <c r="E18" s="611" t="s">
        <v>249</v>
      </c>
      <c r="F18" s="611"/>
      <c r="G18" s="612">
        <f>IFERROR(C19/Feasibility!D24,0)</f>
        <v>308235.29411764705</v>
      </c>
      <c r="H18" s="612"/>
      <c r="I18" s="613"/>
    </row>
    <row r="19" spans="1:11" ht="15" customHeight="1">
      <c r="A19" s="660" t="s">
        <v>250</v>
      </c>
      <c r="B19" s="611"/>
      <c r="C19" s="661">
        <f>'Dev Budget'!B120</f>
        <v>5240000</v>
      </c>
      <c r="D19" s="661"/>
      <c r="E19" s="611" t="s">
        <v>251</v>
      </c>
      <c r="F19" s="611"/>
      <c r="G19" s="612">
        <f>IFERROR(C19/Feasibility!C24,0)</f>
        <v>291111.11111111112</v>
      </c>
      <c r="H19" s="612"/>
      <c r="I19" s="613"/>
    </row>
    <row r="20" spans="1:11" ht="15" customHeight="1">
      <c r="A20" s="569" t="s">
        <v>252</v>
      </c>
      <c r="B20" s="662" t="s">
        <v>780</v>
      </c>
      <c r="C20" s="663"/>
      <c r="D20" s="663"/>
      <c r="E20" s="663"/>
      <c r="F20" s="663"/>
      <c r="G20" s="663"/>
      <c r="H20" s="663"/>
      <c r="I20" s="664"/>
    </row>
    <row r="21" spans="1:11" ht="30.2" customHeight="1">
      <c r="A21" s="570" t="s">
        <v>253</v>
      </c>
      <c r="B21" s="662" t="s">
        <v>780</v>
      </c>
      <c r="C21" s="663"/>
      <c r="D21" s="663"/>
      <c r="E21" s="663"/>
      <c r="F21" s="663"/>
      <c r="G21" s="663"/>
      <c r="H21" s="663"/>
      <c r="I21" s="664"/>
    </row>
    <row r="22" spans="1:11" ht="30.2" customHeight="1">
      <c r="A22" s="570" t="s">
        <v>254</v>
      </c>
      <c r="B22" s="662" t="s">
        <v>780</v>
      </c>
      <c r="C22" s="663"/>
      <c r="D22" s="663"/>
      <c r="E22" s="663"/>
      <c r="F22" s="663"/>
      <c r="G22" s="663"/>
      <c r="H22" s="663"/>
      <c r="I22" s="664"/>
    </row>
    <row r="23" spans="1:11" ht="12.75" customHeight="1">
      <c r="A23" s="569" t="s">
        <v>255</v>
      </c>
      <c r="B23" s="633" t="s">
        <v>780</v>
      </c>
      <c r="C23" s="633"/>
      <c r="D23" s="633"/>
      <c r="E23" s="633"/>
      <c r="F23" s="345"/>
      <c r="G23" s="346" t="s">
        <v>256</v>
      </c>
      <c r="H23" s="665">
        <v>44166</v>
      </c>
      <c r="I23" s="666"/>
    </row>
    <row r="24" spans="1:11" ht="12.75" customHeight="1">
      <c r="A24" s="570" t="s">
        <v>257</v>
      </c>
      <c r="B24" s="633" t="s">
        <v>780</v>
      </c>
      <c r="C24" s="633"/>
      <c r="D24" s="633"/>
      <c r="E24" s="633"/>
      <c r="F24" s="345"/>
      <c r="G24" s="346" t="s">
        <v>258</v>
      </c>
      <c r="H24" s="665">
        <v>43862</v>
      </c>
      <c r="I24" s="666"/>
    </row>
    <row r="25" spans="1:11" ht="12.75" customHeight="1">
      <c r="A25" s="569" t="s">
        <v>259</v>
      </c>
      <c r="B25" s="633" t="s">
        <v>780</v>
      </c>
      <c r="C25" s="633"/>
      <c r="D25" s="633"/>
      <c r="E25" s="633"/>
      <c r="F25" s="345"/>
      <c r="G25" s="346" t="s">
        <v>260</v>
      </c>
      <c r="H25" s="667" t="s">
        <v>119</v>
      </c>
      <c r="I25" s="668"/>
    </row>
    <row r="26" spans="1:11" ht="12.75" customHeight="1">
      <c r="A26" s="570" t="s">
        <v>261</v>
      </c>
      <c r="B26" s="633" t="s">
        <v>780</v>
      </c>
      <c r="C26" s="633"/>
      <c r="D26" s="633"/>
      <c r="E26" s="633"/>
      <c r="F26" s="689" t="s">
        <v>262</v>
      </c>
      <c r="G26" s="690"/>
      <c r="H26" s="577">
        <v>12400</v>
      </c>
      <c r="I26" s="578" t="s">
        <v>266</v>
      </c>
      <c r="K26" s="3" t="s">
        <v>263</v>
      </c>
    </row>
    <row r="27" spans="1:11" ht="12.75" customHeight="1">
      <c r="A27" s="569" t="s">
        <v>264</v>
      </c>
      <c r="B27" s="643" t="s">
        <v>681</v>
      </c>
      <c r="C27" s="643"/>
      <c r="D27" s="643"/>
      <c r="E27" s="643"/>
      <c r="F27" s="346"/>
      <c r="G27" s="346" t="s">
        <v>265</v>
      </c>
      <c r="H27" s="579">
        <v>7000</v>
      </c>
      <c r="I27" s="578" t="s">
        <v>266</v>
      </c>
    </row>
    <row r="28" spans="1:11" ht="12.75" customHeight="1">
      <c r="A28" s="569" t="s">
        <v>267</v>
      </c>
      <c r="B28" s="643" t="s">
        <v>799</v>
      </c>
      <c r="C28" s="643"/>
      <c r="D28" s="643"/>
      <c r="E28" s="643"/>
      <c r="F28" s="346"/>
      <c r="G28" s="346" t="s">
        <v>268</v>
      </c>
      <c r="H28" s="579">
        <v>0</v>
      </c>
      <c r="I28" s="578" t="s">
        <v>266</v>
      </c>
      <c r="K28" s="104" t="s">
        <v>681</v>
      </c>
    </row>
    <row r="29" spans="1:11" ht="12.75" customHeight="1">
      <c r="A29" s="569" t="s">
        <v>269</v>
      </c>
      <c r="B29" s="644">
        <v>1</v>
      </c>
      <c r="C29" s="645"/>
      <c r="D29" s="645"/>
      <c r="E29" s="646"/>
      <c r="F29" s="346"/>
      <c r="G29" s="346" t="s">
        <v>270</v>
      </c>
      <c r="H29" s="580">
        <v>0</v>
      </c>
      <c r="I29" s="581"/>
      <c r="K29" s="104" t="s">
        <v>685</v>
      </c>
    </row>
    <row r="30" spans="1:11" ht="12.75" customHeight="1">
      <c r="A30" s="569" t="s">
        <v>271</v>
      </c>
      <c r="B30" s="644">
        <v>2</v>
      </c>
      <c r="C30" s="645"/>
      <c r="D30" s="645"/>
      <c r="E30" s="646"/>
      <c r="F30" s="346"/>
      <c r="G30" s="346" t="s">
        <v>272</v>
      </c>
      <c r="H30" s="580">
        <v>0</v>
      </c>
      <c r="I30" s="582"/>
      <c r="K30" s="104" t="s">
        <v>273</v>
      </c>
    </row>
    <row r="31" spans="1:11" ht="12.75" customHeight="1">
      <c r="A31" s="569" t="s">
        <v>274</v>
      </c>
      <c r="B31" s="644">
        <v>17</v>
      </c>
      <c r="C31" s="645"/>
      <c r="D31" s="645"/>
      <c r="E31" s="646"/>
      <c r="F31" s="346"/>
      <c r="G31" s="346" t="s">
        <v>275</v>
      </c>
      <c r="H31" s="579">
        <v>0</v>
      </c>
      <c r="I31" s="578" t="s">
        <v>266</v>
      </c>
      <c r="K31" s="104" t="s">
        <v>682</v>
      </c>
    </row>
    <row r="32" spans="1:11" ht="12.75" customHeight="1">
      <c r="A32" s="569" t="s">
        <v>276</v>
      </c>
      <c r="B32" s="647" t="s">
        <v>804</v>
      </c>
      <c r="C32" s="648"/>
      <c r="D32" s="648"/>
      <c r="E32" s="649"/>
      <c r="F32" s="691" t="s">
        <v>277</v>
      </c>
      <c r="G32" s="691"/>
      <c r="H32" s="579">
        <v>0</v>
      </c>
      <c r="I32" s="578" t="s">
        <v>266</v>
      </c>
      <c r="K32" s="104" t="s">
        <v>683</v>
      </c>
    </row>
    <row r="33" spans="1:11" ht="12.75" customHeight="1">
      <c r="A33" s="692"/>
      <c r="B33" s="676"/>
      <c r="C33" s="676"/>
      <c r="D33" s="676"/>
      <c r="E33" s="693"/>
      <c r="F33" s="691" t="s">
        <v>277</v>
      </c>
      <c r="G33" s="691"/>
      <c r="H33" s="579">
        <v>0</v>
      </c>
      <c r="I33" s="578" t="s">
        <v>266</v>
      </c>
      <c r="K33" s="104" t="s">
        <v>684</v>
      </c>
    </row>
    <row r="34" spans="1:11" ht="12.75" customHeight="1">
      <c r="A34" s="639" t="s">
        <v>278</v>
      </c>
      <c r="B34" s="640"/>
      <c r="C34" s="640"/>
      <c r="D34" s="640"/>
      <c r="E34" s="640"/>
      <c r="F34" s="640"/>
      <c r="G34" s="640"/>
      <c r="H34" s="640"/>
      <c r="I34" s="641"/>
    </row>
    <row r="35" spans="1:11" ht="15.75" customHeight="1">
      <c r="A35" s="655" t="s">
        <v>279</v>
      </c>
      <c r="B35" s="656"/>
      <c r="C35" s="657"/>
      <c r="D35" s="347" t="s">
        <v>280</v>
      </c>
      <c r="E35" s="347" t="s">
        <v>281</v>
      </c>
      <c r="F35" s="347" t="s">
        <v>282</v>
      </c>
      <c r="G35" s="658" t="s">
        <v>283</v>
      </c>
      <c r="H35" s="656"/>
      <c r="I35" s="659"/>
      <c r="K35" s="3" t="s">
        <v>281</v>
      </c>
    </row>
    <row r="36" spans="1:11" ht="12.75" customHeight="1">
      <c r="A36" s="614" t="s">
        <v>798</v>
      </c>
      <c r="B36" s="615"/>
      <c r="C36" s="615"/>
      <c r="D36" s="348"/>
      <c r="E36" s="348"/>
      <c r="F36" s="349"/>
      <c r="G36" s="616"/>
      <c r="H36" s="616"/>
      <c r="I36" s="617"/>
    </row>
    <row r="37" spans="1:11" ht="12.75" customHeight="1">
      <c r="A37" s="614"/>
      <c r="B37" s="615"/>
      <c r="C37" s="615"/>
      <c r="D37" s="348"/>
      <c r="E37" s="348"/>
      <c r="F37" s="349"/>
      <c r="G37" s="616"/>
      <c r="H37" s="616"/>
      <c r="I37" s="617"/>
      <c r="K37" s="104" t="s">
        <v>284</v>
      </c>
    </row>
    <row r="38" spans="1:11" ht="12.75" customHeight="1">
      <c r="A38" s="614"/>
      <c r="B38" s="615"/>
      <c r="C38" s="615"/>
      <c r="D38" s="348"/>
      <c r="E38" s="348"/>
      <c r="F38" s="349"/>
      <c r="G38" s="616"/>
      <c r="H38" s="616"/>
      <c r="I38" s="617"/>
      <c r="K38" s="104" t="s">
        <v>285</v>
      </c>
    </row>
    <row r="39" spans="1:11" ht="12.75" customHeight="1">
      <c r="A39" s="614"/>
      <c r="B39" s="615"/>
      <c r="C39" s="615"/>
      <c r="D39" s="348"/>
      <c r="E39" s="348"/>
      <c r="F39" s="349"/>
      <c r="G39" s="616"/>
      <c r="H39" s="616"/>
      <c r="I39" s="617"/>
    </row>
    <row r="40" spans="1:11" ht="12.75" customHeight="1">
      <c r="A40" s="614"/>
      <c r="B40" s="615"/>
      <c r="C40" s="615"/>
      <c r="D40" s="348"/>
      <c r="E40" s="348"/>
      <c r="F40" s="349"/>
      <c r="G40" s="616"/>
      <c r="H40" s="616"/>
      <c r="I40" s="617"/>
    </row>
    <row r="41" spans="1:11" ht="12.75" customHeight="1">
      <c r="A41" s="614"/>
      <c r="B41" s="615"/>
      <c r="C41" s="615"/>
      <c r="D41" s="348"/>
      <c r="E41" s="348"/>
      <c r="F41" s="349"/>
      <c r="G41" s="616"/>
      <c r="H41" s="616"/>
      <c r="I41" s="617"/>
    </row>
    <row r="42" spans="1:11" ht="12.75" customHeight="1">
      <c r="A42" s="614"/>
      <c r="B42" s="615"/>
      <c r="C42" s="615"/>
      <c r="D42" s="348"/>
      <c r="E42" s="348"/>
      <c r="F42" s="349"/>
      <c r="G42" s="616"/>
      <c r="H42" s="616"/>
      <c r="I42" s="617"/>
    </row>
    <row r="43" spans="1:11" ht="12.75" customHeight="1">
      <c r="A43" s="614"/>
      <c r="B43" s="615"/>
      <c r="C43" s="615"/>
      <c r="D43" s="348"/>
      <c r="E43" s="348"/>
      <c r="F43" s="349"/>
      <c r="G43" s="616"/>
      <c r="H43" s="616"/>
      <c r="I43" s="617"/>
    </row>
    <row r="44" spans="1:11" ht="12.75" customHeight="1">
      <c r="A44" s="614"/>
      <c r="B44" s="615"/>
      <c r="C44" s="615"/>
      <c r="D44" s="348"/>
      <c r="E44" s="348"/>
      <c r="F44" s="349"/>
      <c r="G44" s="616"/>
      <c r="H44" s="616"/>
      <c r="I44" s="617"/>
    </row>
    <row r="45" spans="1:11">
      <c r="A45" s="614"/>
      <c r="B45" s="615"/>
      <c r="C45" s="615"/>
      <c r="D45" s="348"/>
      <c r="E45" s="348"/>
      <c r="F45" s="349"/>
      <c r="G45" s="616"/>
      <c r="H45" s="616"/>
      <c r="I45" s="617"/>
    </row>
    <row r="46" spans="1:11">
      <c r="A46" s="653"/>
      <c r="B46" s="654"/>
      <c r="C46" s="654"/>
      <c r="D46" s="348"/>
      <c r="E46" s="348"/>
      <c r="F46" s="349"/>
      <c r="G46" s="616"/>
      <c r="H46" s="616"/>
      <c r="I46" s="617"/>
    </row>
    <row r="47" spans="1:11" ht="13.7" customHeight="1">
      <c r="A47" s="669" t="s">
        <v>286</v>
      </c>
      <c r="B47" s="670"/>
      <c r="C47" s="670"/>
      <c r="D47" s="670"/>
      <c r="E47" s="671"/>
      <c r="F47" s="568">
        <f>SUM(F36:F46)</f>
        <v>0</v>
      </c>
      <c r="G47" s="675"/>
      <c r="H47" s="676"/>
      <c r="I47" s="677"/>
    </row>
    <row r="48" spans="1:11" ht="13.7" customHeight="1">
      <c r="A48" s="639" t="s">
        <v>287</v>
      </c>
      <c r="B48" s="640"/>
      <c r="C48" s="640"/>
      <c r="D48" s="640"/>
      <c r="E48" s="640"/>
      <c r="F48" s="640"/>
      <c r="G48" s="640"/>
      <c r="H48" s="640"/>
      <c r="I48" s="641"/>
    </row>
    <row r="49" spans="1:11" ht="15.75" customHeight="1">
      <c r="A49" s="655" t="s">
        <v>279</v>
      </c>
      <c r="B49" s="656"/>
      <c r="C49" s="657"/>
      <c r="D49" s="347" t="s">
        <v>280</v>
      </c>
      <c r="E49" s="347" t="s">
        <v>281</v>
      </c>
      <c r="F49" s="347" t="s">
        <v>282</v>
      </c>
      <c r="G49" s="658" t="s">
        <v>283</v>
      </c>
      <c r="H49" s="656"/>
      <c r="I49" s="659"/>
      <c r="K49" s="3" t="s">
        <v>281</v>
      </c>
    </row>
    <row r="50" spans="1:11" ht="12.75" customHeight="1">
      <c r="A50" s="614" t="s">
        <v>791</v>
      </c>
      <c r="B50" s="615"/>
      <c r="C50" s="615"/>
      <c r="D50" s="348" t="s">
        <v>790</v>
      </c>
      <c r="E50" s="348" t="s">
        <v>285</v>
      </c>
      <c r="F50" s="349">
        <f>180000*18</f>
        <v>3240000</v>
      </c>
      <c r="G50" s="616"/>
      <c r="H50" s="616"/>
      <c r="I50" s="617"/>
    </row>
    <row r="51" spans="1:11" ht="12.75" customHeight="1">
      <c r="A51" s="672" t="s">
        <v>797</v>
      </c>
      <c r="B51" s="673"/>
      <c r="C51" s="674"/>
      <c r="D51" s="348" t="s">
        <v>792</v>
      </c>
      <c r="E51" s="348" t="s">
        <v>285</v>
      </c>
      <c r="F51" s="349">
        <v>2000000</v>
      </c>
      <c r="G51" s="618"/>
      <c r="H51" s="619"/>
      <c r="I51" s="620"/>
      <c r="K51" s="104" t="s">
        <v>284</v>
      </c>
    </row>
    <row r="52" spans="1:11" ht="12.75" customHeight="1">
      <c r="A52" s="672"/>
      <c r="B52" s="673"/>
      <c r="C52" s="674"/>
      <c r="D52" s="348"/>
      <c r="E52" s="348"/>
      <c r="F52" s="349"/>
      <c r="G52" s="618"/>
      <c r="H52" s="619"/>
      <c r="I52" s="620"/>
      <c r="K52" s="104" t="s">
        <v>285</v>
      </c>
    </row>
    <row r="53" spans="1:11" ht="12.75" customHeight="1">
      <c r="A53" s="614"/>
      <c r="B53" s="615"/>
      <c r="C53" s="615"/>
      <c r="D53" s="348"/>
      <c r="E53" s="348"/>
      <c r="F53" s="349"/>
      <c r="G53" s="616"/>
      <c r="H53" s="616"/>
      <c r="I53" s="617"/>
    </row>
    <row r="54" spans="1:11" ht="12.75" hidden="1" customHeight="1">
      <c r="A54" s="614"/>
      <c r="B54" s="615"/>
      <c r="C54" s="615"/>
      <c r="D54" s="348"/>
      <c r="E54" s="348"/>
      <c r="F54" s="349"/>
      <c r="G54" s="616"/>
      <c r="H54" s="616"/>
      <c r="I54" s="617"/>
    </row>
    <row r="55" spans="1:11" ht="12.75" hidden="1" customHeight="1">
      <c r="A55" s="621"/>
      <c r="B55" s="622"/>
      <c r="C55" s="623"/>
      <c r="D55" s="348"/>
      <c r="E55" s="348"/>
      <c r="F55" s="349"/>
      <c r="G55" s="618"/>
      <c r="H55" s="619"/>
      <c r="I55" s="620"/>
    </row>
    <row r="56" spans="1:11" ht="12.75" hidden="1" customHeight="1">
      <c r="A56" s="621"/>
      <c r="B56" s="622"/>
      <c r="C56" s="623"/>
      <c r="D56" s="348"/>
      <c r="E56" s="348"/>
      <c r="F56" s="349"/>
      <c r="G56" s="618"/>
      <c r="H56" s="619"/>
      <c r="I56" s="620"/>
    </row>
    <row r="57" spans="1:11" ht="12.75" hidden="1" customHeight="1">
      <c r="A57" s="621"/>
      <c r="B57" s="622"/>
      <c r="C57" s="623"/>
      <c r="D57" s="348"/>
      <c r="E57" s="348"/>
      <c r="F57" s="349"/>
      <c r="G57" s="618"/>
      <c r="H57" s="619"/>
      <c r="I57" s="620"/>
    </row>
    <row r="58" spans="1:11" ht="12.75" hidden="1" customHeight="1">
      <c r="A58" s="621"/>
      <c r="B58" s="622"/>
      <c r="C58" s="623"/>
      <c r="D58" s="348"/>
      <c r="E58" s="348"/>
      <c r="F58" s="349"/>
      <c r="G58" s="618"/>
      <c r="H58" s="619"/>
      <c r="I58" s="620"/>
    </row>
    <row r="59" spans="1:11">
      <c r="A59" s="614"/>
      <c r="B59" s="615"/>
      <c r="C59" s="615"/>
      <c r="D59" s="348"/>
      <c r="E59" s="348"/>
      <c r="F59" s="349"/>
      <c r="G59" s="616"/>
      <c r="H59" s="616"/>
      <c r="I59" s="617"/>
    </row>
    <row r="60" spans="1:11">
      <c r="A60" s="621"/>
      <c r="B60" s="622"/>
      <c r="C60" s="623"/>
      <c r="D60" s="348"/>
      <c r="E60" s="348"/>
      <c r="F60" s="349"/>
      <c r="G60" s="618"/>
      <c r="H60" s="619"/>
      <c r="I60" s="620"/>
    </row>
    <row r="61" spans="1:11" ht="13.7" customHeight="1">
      <c r="A61" s="669" t="s">
        <v>286</v>
      </c>
      <c r="B61" s="670"/>
      <c r="C61" s="670"/>
      <c r="D61" s="670"/>
      <c r="E61" s="671"/>
      <c r="F61" s="350">
        <f>SUM(F50:F60)</f>
        <v>5240000</v>
      </c>
      <c r="G61" s="675"/>
      <c r="H61" s="676"/>
      <c r="I61" s="677"/>
    </row>
    <row r="62" spans="1:11" ht="15" customHeight="1">
      <c r="A62" s="639" t="s">
        <v>288</v>
      </c>
      <c r="B62" s="640"/>
      <c r="C62" s="640"/>
      <c r="D62" s="640"/>
      <c r="E62" s="640"/>
      <c r="F62" s="640"/>
      <c r="G62" s="640"/>
      <c r="H62" s="640"/>
      <c r="I62" s="641"/>
    </row>
    <row r="63" spans="1:11" ht="75.2" customHeight="1" thickBot="1">
      <c r="A63" s="650"/>
      <c r="B63" s="651"/>
      <c r="C63" s="651"/>
      <c r="D63" s="651"/>
      <c r="E63" s="651"/>
      <c r="F63" s="651"/>
      <c r="G63" s="651"/>
      <c r="H63" s="651"/>
      <c r="I63" s="652"/>
    </row>
    <row r="64" spans="1:11">
      <c r="A64" s="104" t="s">
        <v>793</v>
      </c>
    </row>
  </sheetData>
  <sheetProtection formatCells="0" formatRows="0"/>
  <mergeCells count="113">
    <mergeCell ref="A1:H2"/>
    <mergeCell ref="I1:I2"/>
    <mergeCell ref="A9:I9"/>
    <mergeCell ref="A5:B5"/>
    <mergeCell ref="A8:B8"/>
    <mergeCell ref="C8:I8"/>
    <mergeCell ref="G54:I54"/>
    <mergeCell ref="A58:C58"/>
    <mergeCell ref="A59:C59"/>
    <mergeCell ref="F26:G26"/>
    <mergeCell ref="B30:E30"/>
    <mergeCell ref="F32:G32"/>
    <mergeCell ref="A33:E33"/>
    <mergeCell ref="F33:G33"/>
    <mergeCell ref="G19:I19"/>
    <mergeCell ref="B20:I20"/>
    <mergeCell ref="B21:I21"/>
    <mergeCell ref="A15:I15"/>
    <mergeCell ref="A16:I16"/>
    <mergeCell ref="A18:B18"/>
    <mergeCell ref="E10:E14"/>
    <mergeCell ref="F10:H10"/>
    <mergeCell ref="F11:H11"/>
    <mergeCell ref="F12:H12"/>
    <mergeCell ref="H25:I25"/>
    <mergeCell ref="B25:E25"/>
    <mergeCell ref="A61:E61"/>
    <mergeCell ref="A62:I62"/>
    <mergeCell ref="A39:C39"/>
    <mergeCell ref="G39:I39"/>
    <mergeCell ref="A47:E47"/>
    <mergeCell ref="A48:I48"/>
    <mergeCell ref="A51:C51"/>
    <mergeCell ref="G36:I36"/>
    <mergeCell ref="A37:C37"/>
    <mergeCell ref="G37:I37"/>
    <mergeCell ref="A38:C38"/>
    <mergeCell ref="G38:I38"/>
    <mergeCell ref="G49:I49"/>
    <mergeCell ref="G47:I47"/>
    <mergeCell ref="G45:I45"/>
    <mergeCell ref="A43:C43"/>
    <mergeCell ref="G43:I43"/>
    <mergeCell ref="G61:I61"/>
    <mergeCell ref="A60:C60"/>
    <mergeCell ref="G60:I60"/>
    <mergeCell ref="A52:C52"/>
    <mergeCell ref="G52:I52"/>
    <mergeCell ref="A63:I63"/>
    <mergeCell ref="G44:I44"/>
    <mergeCell ref="G46:I46"/>
    <mergeCell ref="A42:C42"/>
    <mergeCell ref="G41:I41"/>
    <mergeCell ref="A46:C46"/>
    <mergeCell ref="A44:C44"/>
    <mergeCell ref="A45:C45"/>
    <mergeCell ref="A41:C41"/>
    <mergeCell ref="G51:I51"/>
    <mergeCell ref="A55:C55"/>
    <mergeCell ref="G59:I59"/>
    <mergeCell ref="G57:I57"/>
    <mergeCell ref="A49:C49"/>
    <mergeCell ref="G42:I42"/>
    <mergeCell ref="A53:C53"/>
    <mergeCell ref="G53:I53"/>
    <mergeCell ref="A17:I17"/>
    <mergeCell ref="C18:D18"/>
    <mergeCell ref="A54:C54"/>
    <mergeCell ref="A56:C56"/>
    <mergeCell ref="G56:I56"/>
    <mergeCell ref="B28:E28"/>
    <mergeCell ref="B29:E29"/>
    <mergeCell ref="B32:E32"/>
    <mergeCell ref="B24:E24"/>
    <mergeCell ref="A34:I34"/>
    <mergeCell ref="A35:C35"/>
    <mergeCell ref="G35:I35"/>
    <mergeCell ref="A36:C36"/>
    <mergeCell ref="B27:E27"/>
    <mergeCell ref="B31:E31"/>
    <mergeCell ref="B26:E26"/>
    <mergeCell ref="G40:I40"/>
    <mergeCell ref="A40:C40"/>
    <mergeCell ref="A19:B19"/>
    <mergeCell ref="C19:D19"/>
    <mergeCell ref="E19:F19"/>
    <mergeCell ref="B22:I22"/>
    <mergeCell ref="H23:I23"/>
    <mergeCell ref="H24:I24"/>
    <mergeCell ref="E18:F18"/>
    <mergeCell ref="G18:I18"/>
    <mergeCell ref="A50:C50"/>
    <mergeCell ref="G50:I50"/>
    <mergeCell ref="G55:I55"/>
    <mergeCell ref="G58:I58"/>
    <mergeCell ref="A57:C57"/>
    <mergeCell ref="C3:I3"/>
    <mergeCell ref="C4:I4"/>
    <mergeCell ref="C6:I6"/>
    <mergeCell ref="C7:I7"/>
    <mergeCell ref="C5:I5"/>
    <mergeCell ref="B23:E23"/>
    <mergeCell ref="A6:B6"/>
    <mergeCell ref="A7:B7"/>
    <mergeCell ref="A3:B3"/>
    <mergeCell ref="A4:B4"/>
    <mergeCell ref="F13:H13"/>
    <mergeCell ref="F14:H14"/>
    <mergeCell ref="A10:C10"/>
    <mergeCell ref="A11:C11"/>
    <mergeCell ref="A12:C12"/>
    <mergeCell ref="A13:C13"/>
    <mergeCell ref="A14:C14"/>
  </mergeCells>
  <phoneticPr fontId="37" type="noConversion"/>
  <dataValidations count="7">
    <dataValidation type="list" allowBlank="1" showInputMessage="1" showErrorMessage="1" sqref="H25:I25" xr:uid="{00000000-0002-0000-0300-000000000000}">
      <formula1>"Fee Title,Leasehold,Fee Title &amp; Leasehold,Need more Info,Pending"</formula1>
    </dataValidation>
    <dataValidation type="list" allowBlank="1" showInputMessage="1" showErrorMessage="1" sqref="B32:E32" xr:uid="{00000000-0002-0000-0300-000001000000}">
      <formula1>"Uncovered, Covered,Enclosed,Subterranean,Covered &amp; Uncovered"</formula1>
    </dataValidation>
    <dataValidation type="list" allowBlank="1" showInputMessage="1" showErrorMessage="1" sqref="B28:E28" xr:uid="{00000000-0002-0000-0300-000002000000}">
      <formula1>"Townhouse/Row House,One or Two Story Walk-Up,Mid-Rise (3-5 stories),High-Rise (6+stories),Detached Single Family,Duplex/4-Plex,Non-Residential Building(s)"</formula1>
    </dataValidation>
    <dataValidation allowBlank="1" showInputMessage="1" sqref="A25" xr:uid="{00000000-0002-0000-0300-000003000000}"/>
    <dataValidation type="list" allowBlank="1" showInputMessage="1" showErrorMessage="1" sqref="B27:E27" xr:uid="{00000000-0002-0000-0300-000004000000}">
      <formula1>$K$27:$K$34</formula1>
    </dataValidation>
    <dataValidation type="list" allowBlank="1" showInputMessage="1" showErrorMessage="1" sqref="E36:E46 E50:E60" xr:uid="{00000000-0002-0000-0300-000005000000}">
      <formula1>$K$36:$K$38</formula1>
    </dataValidation>
    <dataValidation type="list" allowBlank="1" showInputMessage="1" showErrorMessage="1" sqref="I10:I14 D10:E14" xr:uid="{00000000-0002-0000-0300-000006000000}">
      <formula1>"Yes, No"</formula1>
    </dataValidation>
  </dataValidations>
  <printOptions horizontalCentered="1"/>
  <pageMargins left="0.25" right="0.25" top="0.85" bottom="0.5" header="0.25" footer="0.25"/>
  <pageSetup scale="81" fitToHeight="0" orientation="portrait" horizontalDpi="300" verticalDpi="300" r:id="rId1"/>
  <headerFooter>
    <oddHeader xml:space="preserve">&amp;LState of California
Department of Housing and Community Development
Committee Date: 6/25/2020&amp;RBusiness, Consumer Services and Housing Agency
Award Date: 6/26/2020
Contract No: 20-NPLH-14571 (Comp)&amp;KFF0000
</oddHeader>
    <oddFooter>&amp;L&amp;"Times New Roman,Italic"NOFA: September 27, 2019&amp;C&amp;"Times New Roman,Italic"Page &amp;P&amp;R&amp;"Times New Roman,Italic"&amp;F</oddFooter>
  </headerFooter>
  <rowBreaks count="1" manualBreakCount="1">
    <brk id="51" max="8"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7000000}">
          <x14:formula1>
            <xm:f>'Drop Down'!J3:J61</xm:f>
          </x14:formula1>
          <xm:sqref>C6:I6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XFD142"/>
  <sheetViews>
    <sheetView showGridLines="0" zoomScale="90" zoomScaleNormal="90" workbookViewId="0">
      <selection activeCell="C24" sqref="C24"/>
    </sheetView>
  </sheetViews>
  <sheetFormatPr defaultRowHeight="15" customHeight="1"/>
  <cols>
    <col min="1" max="1" width="34.7109375" style="450" customWidth="1" collapsed="1"/>
    <col min="2" max="3" width="11.42578125" style="451" customWidth="1" collapsed="1"/>
    <col min="4" max="4" width="12.28515625" style="451" customWidth="1" collapsed="1"/>
    <col min="5" max="6" width="13.7109375" style="451" customWidth="1" collapsed="1"/>
    <col min="7" max="7" width="37.7109375" style="452" customWidth="1"/>
    <col min="8" max="11" width="9.140625" style="360"/>
    <col min="12" max="219" width="9.140625" style="352"/>
    <col min="220" max="220" width="13.7109375" style="352" customWidth="1"/>
    <col min="221" max="221" width="19" style="352" customWidth="1"/>
    <col min="222" max="222" width="13.7109375" style="352" customWidth="1"/>
    <col min="223" max="223" width="13.42578125" style="352" customWidth="1"/>
    <col min="224" max="224" width="11.140625" style="352" customWidth="1"/>
    <col min="225" max="225" width="10.28515625" style="352" customWidth="1"/>
    <col min="226" max="227" width="12.42578125" style="352" customWidth="1"/>
    <col min="228" max="228" width="13.28515625" style="352" customWidth="1"/>
    <col min="229" max="229" width="9.28515625" style="352" customWidth="1"/>
    <col min="230" max="230" width="29.140625" style="352" customWidth="1"/>
    <col min="231" max="231" width="5.42578125" style="352" customWidth="1"/>
    <col min="232" max="475" width="9.140625" style="352"/>
    <col min="476" max="476" width="13.7109375" style="352" customWidth="1"/>
    <col min="477" max="477" width="19" style="352" customWidth="1"/>
    <col min="478" max="478" width="13.7109375" style="352" customWidth="1"/>
    <col min="479" max="479" width="13.42578125" style="352" customWidth="1"/>
    <col min="480" max="480" width="11.140625" style="352" customWidth="1"/>
    <col min="481" max="481" width="10.28515625" style="352" customWidth="1"/>
    <col min="482" max="483" width="12.42578125" style="352" customWidth="1"/>
    <col min="484" max="484" width="13.28515625" style="352" customWidth="1"/>
    <col min="485" max="485" width="9.28515625" style="352" customWidth="1"/>
    <col min="486" max="486" width="29.140625" style="352" customWidth="1"/>
    <col min="487" max="487" width="5.42578125" style="352" customWidth="1"/>
    <col min="488" max="731" width="9.140625" style="352"/>
    <col min="732" max="732" width="13.7109375" style="352" customWidth="1"/>
    <col min="733" max="733" width="19" style="352" customWidth="1"/>
    <col min="734" max="734" width="13.7109375" style="352" customWidth="1"/>
    <col min="735" max="735" width="13.42578125" style="352" customWidth="1"/>
    <col min="736" max="736" width="11.140625" style="352" customWidth="1"/>
    <col min="737" max="737" width="10.28515625" style="352" customWidth="1"/>
    <col min="738" max="739" width="12.42578125" style="352" customWidth="1"/>
    <col min="740" max="740" width="13.28515625" style="352" customWidth="1"/>
    <col min="741" max="741" width="9.28515625" style="352" customWidth="1"/>
    <col min="742" max="742" width="29.140625" style="352" customWidth="1"/>
    <col min="743" max="743" width="5.42578125" style="352" customWidth="1"/>
    <col min="744" max="987" width="9.140625" style="352"/>
    <col min="988" max="988" width="13.7109375" style="352" customWidth="1"/>
    <col min="989" max="989" width="19" style="352" customWidth="1"/>
    <col min="990" max="990" width="13.7109375" style="352" customWidth="1"/>
    <col min="991" max="991" width="13.42578125" style="352" customWidth="1"/>
    <col min="992" max="992" width="11.140625" style="352" customWidth="1"/>
    <col min="993" max="993" width="10.28515625" style="352" customWidth="1"/>
    <col min="994" max="995" width="12.42578125" style="352" customWidth="1"/>
    <col min="996" max="996" width="13.28515625" style="352" customWidth="1"/>
    <col min="997" max="997" width="9.28515625" style="352" customWidth="1"/>
    <col min="998" max="998" width="29.140625" style="352" customWidth="1"/>
    <col min="999" max="999" width="5.42578125" style="352" customWidth="1"/>
    <col min="1000" max="1243" width="9.140625" style="352"/>
    <col min="1244" max="1244" width="13.7109375" style="352" customWidth="1"/>
    <col min="1245" max="1245" width="19" style="352" customWidth="1"/>
    <col min="1246" max="1246" width="13.7109375" style="352" customWidth="1"/>
    <col min="1247" max="1247" width="13.42578125" style="352" customWidth="1"/>
    <col min="1248" max="1248" width="11.140625" style="352" customWidth="1"/>
    <col min="1249" max="1249" width="10.28515625" style="352" customWidth="1"/>
    <col min="1250" max="1251" width="12.42578125" style="352" customWidth="1"/>
    <col min="1252" max="1252" width="13.28515625" style="352" customWidth="1"/>
    <col min="1253" max="1253" width="9.28515625" style="352" customWidth="1"/>
    <col min="1254" max="1254" width="29.140625" style="352" customWidth="1"/>
    <col min="1255" max="1255" width="5.42578125" style="352" customWidth="1"/>
    <col min="1256" max="1499" width="9.140625" style="352"/>
    <col min="1500" max="1500" width="13.7109375" style="352" customWidth="1"/>
    <col min="1501" max="1501" width="19" style="352" customWidth="1"/>
    <col min="1502" max="1502" width="13.7109375" style="352" customWidth="1"/>
    <col min="1503" max="1503" width="13.42578125" style="352" customWidth="1"/>
    <col min="1504" max="1504" width="11.140625" style="352" customWidth="1"/>
    <col min="1505" max="1505" width="10.28515625" style="352" customWidth="1"/>
    <col min="1506" max="1507" width="12.42578125" style="352" customWidth="1"/>
    <col min="1508" max="1508" width="13.28515625" style="352" customWidth="1"/>
    <col min="1509" max="1509" width="9.28515625" style="352" customWidth="1"/>
    <col min="1510" max="1510" width="29.140625" style="352" customWidth="1"/>
    <col min="1511" max="1511" width="5.42578125" style="352" customWidth="1"/>
    <col min="1512" max="1755" width="9.140625" style="352"/>
    <col min="1756" max="1756" width="13.7109375" style="352" customWidth="1"/>
    <col min="1757" max="1757" width="19" style="352" customWidth="1"/>
    <col min="1758" max="1758" width="13.7109375" style="352" customWidth="1"/>
    <col min="1759" max="1759" width="13.42578125" style="352" customWidth="1"/>
    <col min="1760" max="1760" width="11.140625" style="352" customWidth="1"/>
    <col min="1761" max="1761" width="10.28515625" style="352" customWidth="1"/>
    <col min="1762" max="1763" width="12.42578125" style="352" customWidth="1"/>
    <col min="1764" max="1764" width="13.28515625" style="352" customWidth="1"/>
    <col min="1765" max="1765" width="9.28515625" style="352" customWidth="1"/>
    <col min="1766" max="1766" width="29.140625" style="352" customWidth="1"/>
    <col min="1767" max="1767" width="5.42578125" style="352" customWidth="1"/>
    <col min="1768" max="2011" width="9.140625" style="352"/>
    <col min="2012" max="2012" width="13.7109375" style="352" customWidth="1"/>
    <col min="2013" max="2013" width="19" style="352" customWidth="1"/>
    <col min="2014" max="2014" width="13.7109375" style="352" customWidth="1"/>
    <col min="2015" max="2015" width="13.42578125" style="352" customWidth="1"/>
    <col min="2016" max="2016" width="11.140625" style="352" customWidth="1"/>
    <col min="2017" max="2017" width="10.28515625" style="352" customWidth="1"/>
    <col min="2018" max="2019" width="12.42578125" style="352" customWidth="1"/>
    <col min="2020" max="2020" width="13.28515625" style="352" customWidth="1"/>
    <col min="2021" max="2021" width="9.28515625" style="352" customWidth="1"/>
    <col min="2022" max="2022" width="29.140625" style="352" customWidth="1"/>
    <col min="2023" max="2023" width="5.42578125" style="352" customWidth="1"/>
    <col min="2024" max="2267" width="9.140625" style="352"/>
    <col min="2268" max="2268" width="13.7109375" style="352" customWidth="1"/>
    <col min="2269" max="2269" width="19" style="352" customWidth="1"/>
    <col min="2270" max="2270" width="13.7109375" style="352" customWidth="1"/>
    <col min="2271" max="2271" width="13.42578125" style="352" customWidth="1"/>
    <col min="2272" max="2272" width="11.140625" style="352" customWidth="1"/>
    <col min="2273" max="2273" width="10.28515625" style="352" customWidth="1"/>
    <col min="2274" max="2275" width="12.42578125" style="352" customWidth="1"/>
    <col min="2276" max="2276" width="13.28515625" style="352" customWidth="1"/>
    <col min="2277" max="2277" width="9.28515625" style="352" customWidth="1"/>
    <col min="2278" max="2278" width="29.140625" style="352" customWidth="1"/>
    <col min="2279" max="2279" width="5.42578125" style="352" customWidth="1"/>
    <col min="2280" max="2523" width="9.140625" style="352"/>
    <col min="2524" max="2524" width="13.7109375" style="352" customWidth="1"/>
    <col min="2525" max="2525" width="19" style="352" customWidth="1"/>
    <col min="2526" max="2526" width="13.7109375" style="352" customWidth="1"/>
    <col min="2527" max="2527" width="13.42578125" style="352" customWidth="1"/>
    <col min="2528" max="2528" width="11.140625" style="352" customWidth="1"/>
    <col min="2529" max="2529" width="10.28515625" style="352" customWidth="1"/>
    <col min="2530" max="2531" width="12.42578125" style="352" customWidth="1"/>
    <col min="2532" max="2532" width="13.28515625" style="352" customWidth="1"/>
    <col min="2533" max="2533" width="9.28515625" style="352" customWidth="1"/>
    <col min="2534" max="2534" width="29.140625" style="352" customWidth="1"/>
    <col min="2535" max="2535" width="5.42578125" style="352" customWidth="1"/>
    <col min="2536" max="2779" width="9.140625" style="352"/>
    <col min="2780" max="2780" width="13.7109375" style="352" customWidth="1"/>
    <col min="2781" max="2781" width="19" style="352" customWidth="1"/>
    <col min="2782" max="2782" width="13.7109375" style="352" customWidth="1"/>
    <col min="2783" max="2783" width="13.42578125" style="352" customWidth="1"/>
    <col min="2784" max="2784" width="11.140625" style="352" customWidth="1"/>
    <col min="2785" max="2785" width="10.28515625" style="352" customWidth="1"/>
    <col min="2786" max="2787" width="12.42578125" style="352" customWidth="1"/>
    <col min="2788" max="2788" width="13.28515625" style="352" customWidth="1"/>
    <col min="2789" max="2789" width="9.28515625" style="352" customWidth="1"/>
    <col min="2790" max="2790" width="29.140625" style="352" customWidth="1"/>
    <col min="2791" max="2791" width="5.42578125" style="352" customWidth="1"/>
    <col min="2792" max="3035" width="9.140625" style="352"/>
    <col min="3036" max="3036" width="13.7109375" style="352" customWidth="1"/>
    <col min="3037" max="3037" width="19" style="352" customWidth="1"/>
    <col min="3038" max="3038" width="13.7109375" style="352" customWidth="1"/>
    <col min="3039" max="3039" width="13.42578125" style="352" customWidth="1"/>
    <col min="3040" max="3040" width="11.140625" style="352" customWidth="1"/>
    <col min="3041" max="3041" width="10.28515625" style="352" customWidth="1"/>
    <col min="3042" max="3043" width="12.42578125" style="352" customWidth="1"/>
    <col min="3044" max="3044" width="13.28515625" style="352" customWidth="1"/>
    <col min="3045" max="3045" width="9.28515625" style="352" customWidth="1"/>
    <col min="3046" max="3046" width="29.140625" style="352" customWidth="1"/>
    <col min="3047" max="3047" width="5.42578125" style="352" customWidth="1"/>
    <col min="3048" max="3291" width="9.140625" style="352"/>
    <col min="3292" max="3292" width="13.7109375" style="352" customWidth="1"/>
    <col min="3293" max="3293" width="19" style="352" customWidth="1"/>
    <col min="3294" max="3294" width="13.7109375" style="352" customWidth="1"/>
    <col min="3295" max="3295" width="13.42578125" style="352" customWidth="1"/>
    <col min="3296" max="3296" width="11.140625" style="352" customWidth="1"/>
    <col min="3297" max="3297" width="10.28515625" style="352" customWidth="1"/>
    <col min="3298" max="3299" width="12.42578125" style="352" customWidth="1"/>
    <col min="3300" max="3300" width="13.28515625" style="352" customWidth="1"/>
    <col min="3301" max="3301" width="9.28515625" style="352" customWidth="1"/>
    <col min="3302" max="3302" width="29.140625" style="352" customWidth="1"/>
    <col min="3303" max="3303" width="5.42578125" style="352" customWidth="1"/>
    <col min="3304" max="3547" width="9.140625" style="352"/>
    <col min="3548" max="3548" width="13.7109375" style="352" customWidth="1"/>
    <col min="3549" max="3549" width="19" style="352" customWidth="1"/>
    <col min="3550" max="3550" width="13.7109375" style="352" customWidth="1"/>
    <col min="3551" max="3551" width="13.42578125" style="352" customWidth="1"/>
    <col min="3552" max="3552" width="11.140625" style="352" customWidth="1"/>
    <col min="3553" max="3553" width="10.28515625" style="352" customWidth="1"/>
    <col min="3554" max="3555" width="12.42578125" style="352" customWidth="1"/>
    <col min="3556" max="3556" width="13.28515625" style="352" customWidth="1"/>
    <col min="3557" max="3557" width="9.28515625" style="352" customWidth="1"/>
    <col min="3558" max="3558" width="29.140625" style="352" customWidth="1"/>
    <col min="3559" max="3559" width="5.42578125" style="352" customWidth="1"/>
    <col min="3560" max="3803" width="9.140625" style="352"/>
    <col min="3804" max="3804" width="13.7109375" style="352" customWidth="1"/>
    <col min="3805" max="3805" width="19" style="352" customWidth="1"/>
    <col min="3806" max="3806" width="13.7109375" style="352" customWidth="1"/>
    <col min="3807" max="3807" width="13.42578125" style="352" customWidth="1"/>
    <col min="3808" max="3808" width="11.140625" style="352" customWidth="1"/>
    <col min="3809" max="3809" width="10.28515625" style="352" customWidth="1"/>
    <col min="3810" max="3811" width="12.42578125" style="352" customWidth="1"/>
    <col min="3812" max="3812" width="13.28515625" style="352" customWidth="1"/>
    <col min="3813" max="3813" width="9.28515625" style="352" customWidth="1"/>
    <col min="3814" max="3814" width="29.140625" style="352" customWidth="1"/>
    <col min="3815" max="3815" width="5.42578125" style="352" customWidth="1"/>
    <col min="3816" max="4059" width="9.140625" style="352"/>
    <col min="4060" max="4060" width="13.7109375" style="352" customWidth="1"/>
    <col min="4061" max="4061" width="19" style="352" customWidth="1"/>
    <col min="4062" max="4062" width="13.7109375" style="352" customWidth="1"/>
    <col min="4063" max="4063" width="13.42578125" style="352" customWidth="1"/>
    <col min="4064" max="4064" width="11.140625" style="352" customWidth="1"/>
    <col min="4065" max="4065" width="10.28515625" style="352" customWidth="1"/>
    <col min="4066" max="4067" width="12.42578125" style="352" customWidth="1"/>
    <col min="4068" max="4068" width="13.28515625" style="352" customWidth="1"/>
    <col min="4069" max="4069" width="9.28515625" style="352" customWidth="1"/>
    <col min="4070" max="4070" width="29.140625" style="352" customWidth="1"/>
    <col min="4071" max="4071" width="5.42578125" style="352" customWidth="1"/>
    <col min="4072" max="4315" width="9.140625" style="352"/>
    <col min="4316" max="4316" width="13.7109375" style="352" customWidth="1"/>
    <col min="4317" max="4317" width="19" style="352" customWidth="1"/>
    <col min="4318" max="4318" width="13.7109375" style="352" customWidth="1"/>
    <col min="4319" max="4319" width="13.42578125" style="352" customWidth="1"/>
    <col min="4320" max="4320" width="11.140625" style="352" customWidth="1"/>
    <col min="4321" max="4321" width="10.28515625" style="352" customWidth="1"/>
    <col min="4322" max="4323" width="12.42578125" style="352" customWidth="1"/>
    <col min="4324" max="4324" width="13.28515625" style="352" customWidth="1"/>
    <col min="4325" max="4325" width="9.28515625" style="352" customWidth="1"/>
    <col min="4326" max="4326" width="29.140625" style="352" customWidth="1"/>
    <col min="4327" max="4327" width="5.42578125" style="352" customWidth="1"/>
    <col min="4328" max="4571" width="9.140625" style="352"/>
    <col min="4572" max="4572" width="13.7109375" style="352" customWidth="1"/>
    <col min="4573" max="4573" width="19" style="352" customWidth="1"/>
    <col min="4574" max="4574" width="13.7109375" style="352" customWidth="1"/>
    <col min="4575" max="4575" width="13.42578125" style="352" customWidth="1"/>
    <col min="4576" max="4576" width="11.140625" style="352" customWidth="1"/>
    <col min="4577" max="4577" width="10.28515625" style="352" customWidth="1"/>
    <col min="4578" max="4579" width="12.42578125" style="352" customWidth="1"/>
    <col min="4580" max="4580" width="13.28515625" style="352" customWidth="1"/>
    <col min="4581" max="4581" width="9.28515625" style="352" customWidth="1"/>
    <col min="4582" max="4582" width="29.140625" style="352" customWidth="1"/>
    <col min="4583" max="4583" width="5.42578125" style="352" customWidth="1"/>
    <col min="4584" max="4827" width="9.140625" style="352"/>
    <col min="4828" max="4828" width="13.7109375" style="352" customWidth="1"/>
    <col min="4829" max="4829" width="19" style="352" customWidth="1"/>
    <col min="4830" max="4830" width="13.7109375" style="352" customWidth="1"/>
    <col min="4831" max="4831" width="13.42578125" style="352" customWidth="1"/>
    <col min="4832" max="4832" width="11.140625" style="352" customWidth="1"/>
    <col min="4833" max="4833" width="10.28515625" style="352" customWidth="1"/>
    <col min="4834" max="4835" width="12.42578125" style="352" customWidth="1"/>
    <col min="4836" max="4836" width="13.28515625" style="352" customWidth="1"/>
    <col min="4837" max="4837" width="9.28515625" style="352" customWidth="1"/>
    <col min="4838" max="4838" width="29.140625" style="352" customWidth="1"/>
    <col min="4839" max="4839" width="5.42578125" style="352" customWidth="1"/>
    <col min="4840" max="5083" width="9.140625" style="352"/>
    <col min="5084" max="5084" width="13.7109375" style="352" customWidth="1"/>
    <col min="5085" max="5085" width="19" style="352" customWidth="1"/>
    <col min="5086" max="5086" width="13.7109375" style="352" customWidth="1"/>
    <col min="5087" max="5087" width="13.42578125" style="352" customWidth="1"/>
    <col min="5088" max="5088" width="11.140625" style="352" customWidth="1"/>
    <col min="5089" max="5089" width="10.28515625" style="352" customWidth="1"/>
    <col min="5090" max="5091" width="12.42578125" style="352" customWidth="1"/>
    <col min="5092" max="5092" width="13.28515625" style="352" customWidth="1"/>
    <col min="5093" max="5093" width="9.28515625" style="352" customWidth="1"/>
    <col min="5094" max="5094" width="29.140625" style="352" customWidth="1"/>
    <col min="5095" max="5095" width="5.42578125" style="352" customWidth="1"/>
    <col min="5096" max="5339" width="9.140625" style="352"/>
    <col min="5340" max="5340" width="13.7109375" style="352" customWidth="1"/>
    <col min="5341" max="5341" width="19" style="352" customWidth="1"/>
    <col min="5342" max="5342" width="13.7109375" style="352" customWidth="1"/>
    <col min="5343" max="5343" width="13.42578125" style="352" customWidth="1"/>
    <col min="5344" max="5344" width="11.140625" style="352" customWidth="1"/>
    <col min="5345" max="5345" width="10.28515625" style="352" customWidth="1"/>
    <col min="5346" max="5347" width="12.42578125" style="352" customWidth="1"/>
    <col min="5348" max="5348" width="13.28515625" style="352" customWidth="1"/>
    <col min="5349" max="5349" width="9.28515625" style="352" customWidth="1"/>
    <col min="5350" max="5350" width="29.140625" style="352" customWidth="1"/>
    <col min="5351" max="5351" width="5.42578125" style="352" customWidth="1"/>
    <col min="5352" max="5595" width="9.140625" style="352"/>
    <col min="5596" max="5596" width="13.7109375" style="352" customWidth="1"/>
    <col min="5597" max="5597" width="19" style="352" customWidth="1"/>
    <col min="5598" max="5598" width="13.7109375" style="352" customWidth="1"/>
    <col min="5599" max="5599" width="13.42578125" style="352" customWidth="1"/>
    <col min="5600" max="5600" width="11.140625" style="352" customWidth="1"/>
    <col min="5601" max="5601" width="10.28515625" style="352" customWidth="1"/>
    <col min="5602" max="5603" width="12.42578125" style="352" customWidth="1"/>
    <col min="5604" max="5604" width="13.28515625" style="352" customWidth="1"/>
    <col min="5605" max="5605" width="9.28515625" style="352" customWidth="1"/>
    <col min="5606" max="5606" width="29.140625" style="352" customWidth="1"/>
    <col min="5607" max="5607" width="5.42578125" style="352" customWidth="1"/>
    <col min="5608" max="5851" width="9.140625" style="352"/>
    <col min="5852" max="5852" width="13.7109375" style="352" customWidth="1"/>
    <col min="5853" max="5853" width="19" style="352" customWidth="1"/>
    <col min="5854" max="5854" width="13.7109375" style="352" customWidth="1"/>
    <col min="5855" max="5855" width="13.42578125" style="352" customWidth="1"/>
    <col min="5856" max="5856" width="11.140625" style="352" customWidth="1"/>
    <col min="5857" max="5857" width="10.28515625" style="352" customWidth="1"/>
    <col min="5858" max="5859" width="12.42578125" style="352" customWidth="1"/>
    <col min="5860" max="5860" width="13.28515625" style="352" customWidth="1"/>
    <col min="5861" max="5861" width="9.28515625" style="352" customWidth="1"/>
    <col min="5862" max="5862" width="29.140625" style="352" customWidth="1"/>
    <col min="5863" max="5863" width="5.42578125" style="352" customWidth="1"/>
    <col min="5864" max="6107" width="9.140625" style="352"/>
    <col min="6108" max="6108" width="13.7109375" style="352" customWidth="1"/>
    <col min="6109" max="6109" width="19" style="352" customWidth="1"/>
    <col min="6110" max="6110" width="13.7109375" style="352" customWidth="1"/>
    <col min="6111" max="6111" width="13.42578125" style="352" customWidth="1"/>
    <col min="6112" max="6112" width="11.140625" style="352" customWidth="1"/>
    <col min="6113" max="6113" width="10.28515625" style="352" customWidth="1"/>
    <col min="6114" max="6115" width="12.42578125" style="352" customWidth="1"/>
    <col min="6116" max="6116" width="13.28515625" style="352" customWidth="1"/>
    <col min="6117" max="6117" width="9.28515625" style="352" customWidth="1"/>
    <col min="6118" max="6118" width="29.140625" style="352" customWidth="1"/>
    <col min="6119" max="6119" width="5.42578125" style="352" customWidth="1"/>
    <col min="6120" max="6363" width="9.140625" style="352"/>
    <col min="6364" max="6364" width="13.7109375" style="352" customWidth="1"/>
    <col min="6365" max="6365" width="19" style="352" customWidth="1"/>
    <col min="6366" max="6366" width="13.7109375" style="352" customWidth="1"/>
    <col min="6367" max="6367" width="13.42578125" style="352" customWidth="1"/>
    <col min="6368" max="6368" width="11.140625" style="352" customWidth="1"/>
    <col min="6369" max="6369" width="10.28515625" style="352" customWidth="1"/>
    <col min="6370" max="6371" width="12.42578125" style="352" customWidth="1"/>
    <col min="6372" max="6372" width="13.28515625" style="352" customWidth="1"/>
    <col min="6373" max="6373" width="9.28515625" style="352" customWidth="1"/>
    <col min="6374" max="6374" width="29.140625" style="352" customWidth="1"/>
    <col min="6375" max="6375" width="5.42578125" style="352" customWidth="1"/>
    <col min="6376" max="6619" width="9.140625" style="352"/>
    <col min="6620" max="6620" width="13.7109375" style="352" customWidth="1"/>
    <col min="6621" max="6621" width="19" style="352" customWidth="1"/>
    <col min="6622" max="6622" width="13.7109375" style="352" customWidth="1"/>
    <col min="6623" max="6623" width="13.42578125" style="352" customWidth="1"/>
    <col min="6624" max="6624" width="11.140625" style="352" customWidth="1"/>
    <col min="6625" max="6625" width="10.28515625" style="352" customWidth="1"/>
    <col min="6626" max="6627" width="12.42578125" style="352" customWidth="1"/>
    <col min="6628" max="6628" width="13.28515625" style="352" customWidth="1"/>
    <col min="6629" max="6629" width="9.28515625" style="352" customWidth="1"/>
    <col min="6630" max="6630" width="29.140625" style="352" customWidth="1"/>
    <col min="6631" max="6631" width="5.42578125" style="352" customWidth="1"/>
    <col min="6632" max="6875" width="9.140625" style="352"/>
    <col min="6876" max="6876" width="13.7109375" style="352" customWidth="1"/>
    <col min="6877" max="6877" width="19" style="352" customWidth="1"/>
    <col min="6878" max="6878" width="13.7109375" style="352" customWidth="1"/>
    <col min="6879" max="6879" width="13.42578125" style="352" customWidth="1"/>
    <col min="6880" max="6880" width="11.140625" style="352" customWidth="1"/>
    <col min="6881" max="6881" width="10.28515625" style="352" customWidth="1"/>
    <col min="6882" max="6883" width="12.42578125" style="352" customWidth="1"/>
    <col min="6884" max="6884" width="13.28515625" style="352" customWidth="1"/>
    <col min="6885" max="6885" width="9.28515625" style="352" customWidth="1"/>
    <col min="6886" max="6886" width="29.140625" style="352" customWidth="1"/>
    <col min="6887" max="6887" width="5.42578125" style="352" customWidth="1"/>
    <col min="6888" max="7131" width="9.140625" style="352"/>
    <col min="7132" max="7132" width="13.7109375" style="352" customWidth="1"/>
    <col min="7133" max="7133" width="19" style="352" customWidth="1"/>
    <col min="7134" max="7134" width="13.7109375" style="352" customWidth="1"/>
    <col min="7135" max="7135" width="13.42578125" style="352" customWidth="1"/>
    <col min="7136" max="7136" width="11.140625" style="352" customWidth="1"/>
    <col min="7137" max="7137" width="10.28515625" style="352" customWidth="1"/>
    <col min="7138" max="7139" width="12.42578125" style="352" customWidth="1"/>
    <col min="7140" max="7140" width="13.28515625" style="352" customWidth="1"/>
    <col min="7141" max="7141" width="9.28515625" style="352" customWidth="1"/>
    <col min="7142" max="7142" width="29.140625" style="352" customWidth="1"/>
    <col min="7143" max="7143" width="5.42578125" style="352" customWidth="1"/>
    <col min="7144" max="7387" width="9.140625" style="352"/>
    <col min="7388" max="7388" width="13.7109375" style="352" customWidth="1"/>
    <col min="7389" max="7389" width="19" style="352" customWidth="1"/>
    <col min="7390" max="7390" width="13.7109375" style="352" customWidth="1"/>
    <col min="7391" max="7391" width="13.42578125" style="352" customWidth="1"/>
    <col min="7392" max="7392" width="11.140625" style="352" customWidth="1"/>
    <col min="7393" max="7393" width="10.28515625" style="352" customWidth="1"/>
    <col min="7394" max="7395" width="12.42578125" style="352" customWidth="1"/>
    <col min="7396" max="7396" width="13.28515625" style="352" customWidth="1"/>
    <col min="7397" max="7397" width="9.28515625" style="352" customWidth="1"/>
    <col min="7398" max="7398" width="29.140625" style="352" customWidth="1"/>
    <col min="7399" max="7399" width="5.42578125" style="352" customWidth="1"/>
    <col min="7400" max="7643" width="9.140625" style="352"/>
    <col min="7644" max="7644" width="13.7109375" style="352" customWidth="1"/>
    <col min="7645" max="7645" width="19" style="352" customWidth="1"/>
    <col min="7646" max="7646" width="13.7109375" style="352" customWidth="1"/>
    <col min="7647" max="7647" width="13.42578125" style="352" customWidth="1"/>
    <col min="7648" max="7648" width="11.140625" style="352" customWidth="1"/>
    <col min="7649" max="7649" width="10.28515625" style="352" customWidth="1"/>
    <col min="7650" max="7651" width="12.42578125" style="352" customWidth="1"/>
    <col min="7652" max="7652" width="13.28515625" style="352" customWidth="1"/>
    <col min="7653" max="7653" width="9.28515625" style="352" customWidth="1"/>
    <col min="7654" max="7654" width="29.140625" style="352" customWidth="1"/>
    <col min="7655" max="7655" width="5.42578125" style="352" customWidth="1"/>
    <col min="7656" max="7899" width="9.140625" style="352"/>
    <col min="7900" max="7900" width="13.7109375" style="352" customWidth="1"/>
    <col min="7901" max="7901" width="19" style="352" customWidth="1"/>
    <col min="7902" max="7902" width="13.7109375" style="352" customWidth="1"/>
    <col min="7903" max="7903" width="13.42578125" style="352" customWidth="1"/>
    <col min="7904" max="7904" width="11.140625" style="352" customWidth="1"/>
    <col min="7905" max="7905" width="10.28515625" style="352" customWidth="1"/>
    <col min="7906" max="7907" width="12.42578125" style="352" customWidth="1"/>
    <col min="7908" max="7908" width="13.28515625" style="352" customWidth="1"/>
    <col min="7909" max="7909" width="9.28515625" style="352" customWidth="1"/>
    <col min="7910" max="7910" width="29.140625" style="352" customWidth="1"/>
    <col min="7911" max="7911" width="5.42578125" style="352" customWidth="1"/>
    <col min="7912" max="8155" width="9.140625" style="352"/>
    <col min="8156" max="8156" width="13.7109375" style="352" customWidth="1"/>
    <col min="8157" max="8157" width="19" style="352" customWidth="1"/>
    <col min="8158" max="8158" width="13.7109375" style="352" customWidth="1"/>
    <col min="8159" max="8159" width="13.42578125" style="352" customWidth="1"/>
    <col min="8160" max="8160" width="11.140625" style="352" customWidth="1"/>
    <col min="8161" max="8161" width="10.28515625" style="352" customWidth="1"/>
    <col min="8162" max="8163" width="12.42578125" style="352" customWidth="1"/>
    <col min="8164" max="8164" width="13.28515625" style="352" customWidth="1"/>
    <col min="8165" max="8165" width="9.28515625" style="352" customWidth="1"/>
    <col min="8166" max="8166" width="29.140625" style="352" customWidth="1"/>
    <col min="8167" max="8167" width="5.42578125" style="352" customWidth="1"/>
    <col min="8168" max="8411" width="9.140625" style="352"/>
    <col min="8412" max="8412" width="13.7109375" style="352" customWidth="1"/>
    <col min="8413" max="8413" width="19" style="352" customWidth="1"/>
    <col min="8414" max="8414" width="13.7109375" style="352" customWidth="1"/>
    <col min="8415" max="8415" width="13.42578125" style="352" customWidth="1"/>
    <col min="8416" max="8416" width="11.140625" style="352" customWidth="1"/>
    <col min="8417" max="8417" width="10.28515625" style="352" customWidth="1"/>
    <col min="8418" max="8419" width="12.42578125" style="352" customWidth="1"/>
    <col min="8420" max="8420" width="13.28515625" style="352" customWidth="1"/>
    <col min="8421" max="8421" width="9.28515625" style="352" customWidth="1"/>
    <col min="8422" max="8422" width="29.140625" style="352" customWidth="1"/>
    <col min="8423" max="8423" width="5.42578125" style="352" customWidth="1"/>
    <col min="8424" max="8667" width="9.140625" style="352"/>
    <col min="8668" max="8668" width="13.7109375" style="352" customWidth="1"/>
    <col min="8669" max="8669" width="19" style="352" customWidth="1"/>
    <col min="8670" max="8670" width="13.7109375" style="352" customWidth="1"/>
    <col min="8671" max="8671" width="13.42578125" style="352" customWidth="1"/>
    <col min="8672" max="8672" width="11.140625" style="352" customWidth="1"/>
    <col min="8673" max="8673" width="10.28515625" style="352" customWidth="1"/>
    <col min="8674" max="8675" width="12.42578125" style="352" customWidth="1"/>
    <col min="8676" max="8676" width="13.28515625" style="352" customWidth="1"/>
    <col min="8677" max="8677" width="9.28515625" style="352" customWidth="1"/>
    <col min="8678" max="8678" width="29.140625" style="352" customWidth="1"/>
    <col min="8679" max="8679" width="5.42578125" style="352" customWidth="1"/>
    <col min="8680" max="8923" width="9.140625" style="352"/>
    <col min="8924" max="8924" width="13.7109375" style="352" customWidth="1"/>
    <col min="8925" max="8925" width="19" style="352" customWidth="1"/>
    <col min="8926" max="8926" width="13.7109375" style="352" customWidth="1"/>
    <col min="8927" max="8927" width="13.42578125" style="352" customWidth="1"/>
    <col min="8928" max="8928" width="11.140625" style="352" customWidth="1"/>
    <col min="8929" max="8929" width="10.28515625" style="352" customWidth="1"/>
    <col min="8930" max="8931" width="12.42578125" style="352" customWidth="1"/>
    <col min="8932" max="8932" width="13.28515625" style="352" customWidth="1"/>
    <col min="8933" max="8933" width="9.28515625" style="352" customWidth="1"/>
    <col min="8934" max="8934" width="29.140625" style="352" customWidth="1"/>
    <col min="8935" max="8935" width="5.42578125" style="352" customWidth="1"/>
    <col min="8936" max="9179" width="9.140625" style="352"/>
    <col min="9180" max="9180" width="13.7109375" style="352" customWidth="1"/>
    <col min="9181" max="9181" width="19" style="352" customWidth="1"/>
    <col min="9182" max="9182" width="13.7109375" style="352" customWidth="1"/>
    <col min="9183" max="9183" width="13.42578125" style="352" customWidth="1"/>
    <col min="9184" max="9184" width="11.140625" style="352" customWidth="1"/>
    <col min="9185" max="9185" width="10.28515625" style="352" customWidth="1"/>
    <col min="9186" max="9187" width="12.42578125" style="352" customWidth="1"/>
    <col min="9188" max="9188" width="13.28515625" style="352" customWidth="1"/>
    <col min="9189" max="9189" width="9.28515625" style="352" customWidth="1"/>
    <col min="9190" max="9190" width="29.140625" style="352" customWidth="1"/>
    <col min="9191" max="9191" width="5.42578125" style="352" customWidth="1"/>
    <col min="9192" max="9435" width="9.140625" style="352"/>
    <col min="9436" max="9436" width="13.7109375" style="352" customWidth="1"/>
    <col min="9437" max="9437" width="19" style="352" customWidth="1"/>
    <col min="9438" max="9438" width="13.7109375" style="352" customWidth="1"/>
    <col min="9439" max="9439" width="13.42578125" style="352" customWidth="1"/>
    <col min="9440" max="9440" width="11.140625" style="352" customWidth="1"/>
    <col min="9441" max="9441" width="10.28515625" style="352" customWidth="1"/>
    <col min="9442" max="9443" width="12.42578125" style="352" customWidth="1"/>
    <col min="9444" max="9444" width="13.28515625" style="352" customWidth="1"/>
    <col min="9445" max="9445" width="9.28515625" style="352" customWidth="1"/>
    <col min="9446" max="9446" width="29.140625" style="352" customWidth="1"/>
    <col min="9447" max="9447" width="5.42578125" style="352" customWidth="1"/>
    <col min="9448" max="9691" width="9.140625" style="352"/>
    <col min="9692" max="9692" width="13.7109375" style="352" customWidth="1"/>
    <col min="9693" max="9693" width="19" style="352" customWidth="1"/>
    <col min="9694" max="9694" width="13.7109375" style="352" customWidth="1"/>
    <col min="9695" max="9695" width="13.42578125" style="352" customWidth="1"/>
    <col min="9696" max="9696" width="11.140625" style="352" customWidth="1"/>
    <col min="9697" max="9697" width="10.28515625" style="352" customWidth="1"/>
    <col min="9698" max="9699" width="12.42578125" style="352" customWidth="1"/>
    <col min="9700" max="9700" width="13.28515625" style="352" customWidth="1"/>
    <col min="9701" max="9701" width="9.28515625" style="352" customWidth="1"/>
    <col min="9702" max="9702" width="29.140625" style="352" customWidth="1"/>
    <col min="9703" max="9703" width="5.42578125" style="352" customWidth="1"/>
    <col min="9704" max="9947" width="9.140625" style="352"/>
    <col min="9948" max="9948" width="13.7109375" style="352" customWidth="1"/>
    <col min="9949" max="9949" width="19" style="352" customWidth="1"/>
    <col min="9950" max="9950" width="13.7109375" style="352" customWidth="1"/>
    <col min="9951" max="9951" width="13.42578125" style="352" customWidth="1"/>
    <col min="9952" max="9952" width="11.140625" style="352" customWidth="1"/>
    <col min="9953" max="9953" width="10.28515625" style="352" customWidth="1"/>
    <col min="9954" max="9955" width="12.42578125" style="352" customWidth="1"/>
    <col min="9956" max="9956" width="13.28515625" style="352" customWidth="1"/>
    <col min="9957" max="9957" width="9.28515625" style="352" customWidth="1"/>
    <col min="9958" max="9958" width="29.140625" style="352" customWidth="1"/>
    <col min="9959" max="9959" width="5.42578125" style="352" customWidth="1"/>
    <col min="9960" max="10203" width="9.140625" style="352"/>
    <col min="10204" max="10204" width="13.7109375" style="352" customWidth="1"/>
    <col min="10205" max="10205" width="19" style="352" customWidth="1"/>
    <col min="10206" max="10206" width="13.7109375" style="352" customWidth="1"/>
    <col min="10207" max="10207" width="13.42578125" style="352" customWidth="1"/>
    <col min="10208" max="10208" width="11.140625" style="352" customWidth="1"/>
    <col min="10209" max="10209" width="10.28515625" style="352" customWidth="1"/>
    <col min="10210" max="10211" width="12.42578125" style="352" customWidth="1"/>
    <col min="10212" max="10212" width="13.28515625" style="352" customWidth="1"/>
    <col min="10213" max="10213" width="9.28515625" style="352" customWidth="1"/>
    <col min="10214" max="10214" width="29.140625" style="352" customWidth="1"/>
    <col min="10215" max="10215" width="5.42578125" style="352" customWidth="1"/>
    <col min="10216" max="10459" width="9.140625" style="352"/>
    <col min="10460" max="10460" width="13.7109375" style="352" customWidth="1"/>
    <col min="10461" max="10461" width="19" style="352" customWidth="1"/>
    <col min="10462" max="10462" width="13.7109375" style="352" customWidth="1"/>
    <col min="10463" max="10463" width="13.42578125" style="352" customWidth="1"/>
    <col min="10464" max="10464" width="11.140625" style="352" customWidth="1"/>
    <col min="10465" max="10465" width="10.28515625" style="352" customWidth="1"/>
    <col min="10466" max="10467" width="12.42578125" style="352" customWidth="1"/>
    <col min="10468" max="10468" width="13.28515625" style="352" customWidth="1"/>
    <col min="10469" max="10469" width="9.28515625" style="352" customWidth="1"/>
    <col min="10470" max="10470" width="29.140625" style="352" customWidth="1"/>
    <col min="10471" max="10471" width="5.42578125" style="352" customWidth="1"/>
    <col min="10472" max="10715" width="9.140625" style="352"/>
    <col min="10716" max="10716" width="13.7109375" style="352" customWidth="1"/>
    <col min="10717" max="10717" width="19" style="352" customWidth="1"/>
    <col min="10718" max="10718" width="13.7109375" style="352" customWidth="1"/>
    <col min="10719" max="10719" width="13.42578125" style="352" customWidth="1"/>
    <col min="10720" max="10720" width="11.140625" style="352" customWidth="1"/>
    <col min="10721" max="10721" width="10.28515625" style="352" customWidth="1"/>
    <col min="10722" max="10723" width="12.42578125" style="352" customWidth="1"/>
    <col min="10724" max="10724" width="13.28515625" style="352" customWidth="1"/>
    <col min="10725" max="10725" width="9.28515625" style="352" customWidth="1"/>
    <col min="10726" max="10726" width="29.140625" style="352" customWidth="1"/>
    <col min="10727" max="10727" width="5.42578125" style="352" customWidth="1"/>
    <col min="10728" max="10971" width="9.140625" style="352"/>
    <col min="10972" max="10972" width="13.7109375" style="352" customWidth="1"/>
    <col min="10973" max="10973" width="19" style="352" customWidth="1"/>
    <col min="10974" max="10974" width="13.7109375" style="352" customWidth="1"/>
    <col min="10975" max="10975" width="13.42578125" style="352" customWidth="1"/>
    <col min="10976" max="10976" width="11.140625" style="352" customWidth="1"/>
    <col min="10977" max="10977" width="10.28515625" style="352" customWidth="1"/>
    <col min="10978" max="10979" width="12.42578125" style="352" customWidth="1"/>
    <col min="10980" max="10980" width="13.28515625" style="352" customWidth="1"/>
    <col min="10981" max="10981" width="9.28515625" style="352" customWidth="1"/>
    <col min="10982" max="10982" width="29.140625" style="352" customWidth="1"/>
    <col min="10983" max="10983" width="5.42578125" style="352" customWidth="1"/>
    <col min="10984" max="11227" width="9.140625" style="352"/>
    <col min="11228" max="11228" width="13.7109375" style="352" customWidth="1"/>
    <col min="11229" max="11229" width="19" style="352" customWidth="1"/>
    <col min="11230" max="11230" width="13.7109375" style="352" customWidth="1"/>
    <col min="11231" max="11231" width="13.42578125" style="352" customWidth="1"/>
    <col min="11232" max="11232" width="11.140625" style="352" customWidth="1"/>
    <col min="11233" max="11233" width="10.28515625" style="352" customWidth="1"/>
    <col min="11234" max="11235" width="12.42578125" style="352" customWidth="1"/>
    <col min="11236" max="11236" width="13.28515625" style="352" customWidth="1"/>
    <col min="11237" max="11237" width="9.28515625" style="352" customWidth="1"/>
    <col min="11238" max="11238" width="29.140625" style="352" customWidth="1"/>
    <col min="11239" max="11239" width="5.42578125" style="352" customWidth="1"/>
    <col min="11240" max="11483" width="9.140625" style="352"/>
    <col min="11484" max="11484" width="13.7109375" style="352" customWidth="1"/>
    <col min="11485" max="11485" width="19" style="352" customWidth="1"/>
    <col min="11486" max="11486" width="13.7109375" style="352" customWidth="1"/>
    <col min="11487" max="11487" width="13.42578125" style="352" customWidth="1"/>
    <col min="11488" max="11488" width="11.140625" style="352" customWidth="1"/>
    <col min="11489" max="11489" width="10.28515625" style="352" customWidth="1"/>
    <col min="11490" max="11491" width="12.42578125" style="352" customWidth="1"/>
    <col min="11492" max="11492" width="13.28515625" style="352" customWidth="1"/>
    <col min="11493" max="11493" width="9.28515625" style="352" customWidth="1"/>
    <col min="11494" max="11494" width="29.140625" style="352" customWidth="1"/>
    <col min="11495" max="11495" width="5.42578125" style="352" customWidth="1"/>
    <col min="11496" max="11739" width="9.140625" style="352"/>
    <col min="11740" max="11740" width="13.7109375" style="352" customWidth="1"/>
    <col min="11741" max="11741" width="19" style="352" customWidth="1"/>
    <col min="11742" max="11742" width="13.7109375" style="352" customWidth="1"/>
    <col min="11743" max="11743" width="13.42578125" style="352" customWidth="1"/>
    <col min="11744" max="11744" width="11.140625" style="352" customWidth="1"/>
    <col min="11745" max="11745" width="10.28515625" style="352" customWidth="1"/>
    <col min="11746" max="11747" width="12.42578125" style="352" customWidth="1"/>
    <col min="11748" max="11748" width="13.28515625" style="352" customWidth="1"/>
    <col min="11749" max="11749" width="9.28515625" style="352" customWidth="1"/>
    <col min="11750" max="11750" width="29.140625" style="352" customWidth="1"/>
    <col min="11751" max="11751" width="5.42578125" style="352" customWidth="1"/>
    <col min="11752" max="11995" width="9.140625" style="352"/>
    <col min="11996" max="11996" width="13.7109375" style="352" customWidth="1"/>
    <col min="11997" max="11997" width="19" style="352" customWidth="1"/>
    <col min="11998" max="11998" width="13.7109375" style="352" customWidth="1"/>
    <col min="11999" max="11999" width="13.42578125" style="352" customWidth="1"/>
    <col min="12000" max="12000" width="11.140625" style="352" customWidth="1"/>
    <col min="12001" max="12001" width="10.28515625" style="352" customWidth="1"/>
    <col min="12002" max="12003" width="12.42578125" style="352" customWidth="1"/>
    <col min="12004" max="12004" width="13.28515625" style="352" customWidth="1"/>
    <col min="12005" max="12005" width="9.28515625" style="352" customWidth="1"/>
    <col min="12006" max="12006" width="29.140625" style="352" customWidth="1"/>
    <col min="12007" max="12007" width="5.42578125" style="352" customWidth="1"/>
    <col min="12008" max="12251" width="9.140625" style="352"/>
    <col min="12252" max="12252" width="13.7109375" style="352" customWidth="1"/>
    <col min="12253" max="12253" width="19" style="352" customWidth="1"/>
    <col min="12254" max="12254" width="13.7109375" style="352" customWidth="1"/>
    <col min="12255" max="12255" width="13.42578125" style="352" customWidth="1"/>
    <col min="12256" max="12256" width="11.140625" style="352" customWidth="1"/>
    <col min="12257" max="12257" width="10.28515625" style="352" customWidth="1"/>
    <col min="12258" max="12259" width="12.42578125" style="352" customWidth="1"/>
    <col min="12260" max="12260" width="13.28515625" style="352" customWidth="1"/>
    <col min="12261" max="12261" width="9.28515625" style="352" customWidth="1"/>
    <col min="12262" max="12262" width="29.140625" style="352" customWidth="1"/>
    <col min="12263" max="12263" width="5.42578125" style="352" customWidth="1"/>
    <col min="12264" max="12507" width="9.140625" style="352"/>
    <col min="12508" max="12508" width="13.7109375" style="352" customWidth="1"/>
    <col min="12509" max="12509" width="19" style="352" customWidth="1"/>
    <col min="12510" max="12510" width="13.7109375" style="352" customWidth="1"/>
    <col min="12511" max="12511" width="13.42578125" style="352" customWidth="1"/>
    <col min="12512" max="12512" width="11.140625" style="352" customWidth="1"/>
    <col min="12513" max="12513" width="10.28515625" style="352" customWidth="1"/>
    <col min="12514" max="12515" width="12.42578125" style="352" customWidth="1"/>
    <col min="12516" max="12516" width="13.28515625" style="352" customWidth="1"/>
    <col min="12517" max="12517" width="9.28515625" style="352" customWidth="1"/>
    <col min="12518" max="12518" width="29.140625" style="352" customWidth="1"/>
    <col min="12519" max="12519" width="5.42578125" style="352" customWidth="1"/>
    <col min="12520" max="12763" width="9.140625" style="352"/>
    <col min="12764" max="12764" width="13.7109375" style="352" customWidth="1"/>
    <col min="12765" max="12765" width="19" style="352" customWidth="1"/>
    <col min="12766" max="12766" width="13.7109375" style="352" customWidth="1"/>
    <col min="12767" max="12767" width="13.42578125" style="352" customWidth="1"/>
    <col min="12768" max="12768" width="11.140625" style="352" customWidth="1"/>
    <col min="12769" max="12769" width="10.28515625" style="352" customWidth="1"/>
    <col min="12770" max="12771" width="12.42578125" style="352" customWidth="1"/>
    <col min="12772" max="12772" width="13.28515625" style="352" customWidth="1"/>
    <col min="12773" max="12773" width="9.28515625" style="352" customWidth="1"/>
    <col min="12774" max="12774" width="29.140625" style="352" customWidth="1"/>
    <col min="12775" max="12775" width="5.42578125" style="352" customWidth="1"/>
    <col min="12776" max="13019" width="9.140625" style="352"/>
    <col min="13020" max="13020" width="13.7109375" style="352" customWidth="1"/>
    <col min="13021" max="13021" width="19" style="352" customWidth="1"/>
    <col min="13022" max="13022" width="13.7109375" style="352" customWidth="1"/>
    <col min="13023" max="13023" width="13.42578125" style="352" customWidth="1"/>
    <col min="13024" max="13024" width="11.140625" style="352" customWidth="1"/>
    <col min="13025" max="13025" width="10.28515625" style="352" customWidth="1"/>
    <col min="13026" max="13027" width="12.42578125" style="352" customWidth="1"/>
    <col min="13028" max="13028" width="13.28515625" style="352" customWidth="1"/>
    <col min="13029" max="13029" width="9.28515625" style="352" customWidth="1"/>
    <col min="13030" max="13030" width="29.140625" style="352" customWidth="1"/>
    <col min="13031" max="13031" width="5.42578125" style="352" customWidth="1"/>
    <col min="13032" max="13275" width="9.140625" style="352"/>
    <col min="13276" max="13276" width="13.7109375" style="352" customWidth="1"/>
    <col min="13277" max="13277" width="19" style="352" customWidth="1"/>
    <col min="13278" max="13278" width="13.7109375" style="352" customWidth="1"/>
    <col min="13279" max="13279" width="13.42578125" style="352" customWidth="1"/>
    <col min="13280" max="13280" width="11.140625" style="352" customWidth="1"/>
    <col min="13281" max="13281" width="10.28515625" style="352" customWidth="1"/>
    <col min="13282" max="13283" width="12.42578125" style="352" customWidth="1"/>
    <col min="13284" max="13284" width="13.28515625" style="352" customWidth="1"/>
    <col min="13285" max="13285" width="9.28515625" style="352" customWidth="1"/>
    <col min="13286" max="13286" width="29.140625" style="352" customWidth="1"/>
    <col min="13287" max="13287" width="5.42578125" style="352" customWidth="1"/>
    <col min="13288" max="13531" width="9.140625" style="352"/>
    <col min="13532" max="13532" width="13.7109375" style="352" customWidth="1"/>
    <col min="13533" max="13533" width="19" style="352" customWidth="1"/>
    <col min="13534" max="13534" width="13.7109375" style="352" customWidth="1"/>
    <col min="13535" max="13535" width="13.42578125" style="352" customWidth="1"/>
    <col min="13536" max="13536" width="11.140625" style="352" customWidth="1"/>
    <col min="13537" max="13537" width="10.28515625" style="352" customWidth="1"/>
    <col min="13538" max="13539" width="12.42578125" style="352" customWidth="1"/>
    <col min="13540" max="13540" width="13.28515625" style="352" customWidth="1"/>
    <col min="13541" max="13541" width="9.28515625" style="352" customWidth="1"/>
    <col min="13542" max="13542" width="29.140625" style="352" customWidth="1"/>
    <col min="13543" max="13543" width="5.42578125" style="352" customWidth="1"/>
    <col min="13544" max="13787" width="9.140625" style="352"/>
    <col min="13788" max="13788" width="13.7109375" style="352" customWidth="1"/>
    <col min="13789" max="13789" width="19" style="352" customWidth="1"/>
    <col min="13790" max="13790" width="13.7109375" style="352" customWidth="1"/>
    <col min="13791" max="13791" width="13.42578125" style="352" customWidth="1"/>
    <col min="13792" max="13792" width="11.140625" style="352" customWidth="1"/>
    <col min="13793" max="13793" width="10.28515625" style="352" customWidth="1"/>
    <col min="13794" max="13795" width="12.42578125" style="352" customWidth="1"/>
    <col min="13796" max="13796" width="13.28515625" style="352" customWidth="1"/>
    <col min="13797" max="13797" width="9.28515625" style="352" customWidth="1"/>
    <col min="13798" max="13798" width="29.140625" style="352" customWidth="1"/>
    <col min="13799" max="13799" width="5.42578125" style="352" customWidth="1"/>
    <col min="13800" max="14043" width="9.140625" style="352"/>
    <col min="14044" max="14044" width="13.7109375" style="352" customWidth="1"/>
    <col min="14045" max="14045" width="19" style="352" customWidth="1"/>
    <col min="14046" max="14046" width="13.7109375" style="352" customWidth="1"/>
    <col min="14047" max="14047" width="13.42578125" style="352" customWidth="1"/>
    <col min="14048" max="14048" width="11.140625" style="352" customWidth="1"/>
    <col min="14049" max="14049" width="10.28515625" style="352" customWidth="1"/>
    <col min="14050" max="14051" width="12.42578125" style="352" customWidth="1"/>
    <col min="14052" max="14052" width="13.28515625" style="352" customWidth="1"/>
    <col min="14053" max="14053" width="9.28515625" style="352" customWidth="1"/>
    <col min="14054" max="14054" width="29.140625" style="352" customWidth="1"/>
    <col min="14055" max="14055" width="5.42578125" style="352" customWidth="1"/>
    <col min="14056" max="14299" width="9.140625" style="352"/>
    <col min="14300" max="14300" width="13.7109375" style="352" customWidth="1"/>
    <col min="14301" max="14301" width="19" style="352" customWidth="1"/>
    <col min="14302" max="14302" width="13.7109375" style="352" customWidth="1"/>
    <col min="14303" max="14303" width="13.42578125" style="352" customWidth="1"/>
    <col min="14304" max="14304" width="11.140625" style="352" customWidth="1"/>
    <col min="14305" max="14305" width="10.28515625" style="352" customWidth="1"/>
    <col min="14306" max="14307" width="12.42578125" style="352" customWidth="1"/>
    <col min="14308" max="14308" width="13.28515625" style="352" customWidth="1"/>
    <col min="14309" max="14309" width="9.28515625" style="352" customWidth="1"/>
    <col min="14310" max="14310" width="29.140625" style="352" customWidth="1"/>
    <col min="14311" max="14311" width="5.42578125" style="352" customWidth="1"/>
    <col min="14312" max="14555" width="9.140625" style="352"/>
    <col min="14556" max="14556" width="13.7109375" style="352" customWidth="1"/>
    <col min="14557" max="14557" width="19" style="352" customWidth="1"/>
    <col min="14558" max="14558" width="13.7109375" style="352" customWidth="1"/>
    <col min="14559" max="14559" width="13.42578125" style="352" customWidth="1"/>
    <col min="14560" max="14560" width="11.140625" style="352" customWidth="1"/>
    <col min="14561" max="14561" width="10.28515625" style="352" customWidth="1"/>
    <col min="14562" max="14563" width="12.42578125" style="352" customWidth="1"/>
    <col min="14564" max="14564" width="13.28515625" style="352" customWidth="1"/>
    <col min="14565" max="14565" width="9.28515625" style="352" customWidth="1"/>
    <col min="14566" max="14566" width="29.140625" style="352" customWidth="1"/>
    <col min="14567" max="14567" width="5.42578125" style="352" customWidth="1"/>
    <col min="14568" max="14811" width="9.140625" style="352"/>
    <col min="14812" max="14812" width="13.7109375" style="352" customWidth="1"/>
    <col min="14813" max="14813" width="19" style="352" customWidth="1"/>
    <col min="14814" max="14814" width="13.7109375" style="352" customWidth="1"/>
    <col min="14815" max="14815" width="13.42578125" style="352" customWidth="1"/>
    <col min="14816" max="14816" width="11.140625" style="352" customWidth="1"/>
    <col min="14817" max="14817" width="10.28515625" style="352" customWidth="1"/>
    <col min="14818" max="14819" width="12.42578125" style="352" customWidth="1"/>
    <col min="14820" max="14820" width="13.28515625" style="352" customWidth="1"/>
    <col min="14821" max="14821" width="9.28515625" style="352" customWidth="1"/>
    <col min="14822" max="14822" width="29.140625" style="352" customWidth="1"/>
    <col min="14823" max="14823" width="5.42578125" style="352" customWidth="1"/>
    <col min="14824" max="15067" width="9.140625" style="352"/>
    <col min="15068" max="15068" width="13.7109375" style="352" customWidth="1"/>
    <col min="15069" max="15069" width="19" style="352" customWidth="1"/>
    <col min="15070" max="15070" width="13.7109375" style="352" customWidth="1"/>
    <col min="15071" max="15071" width="13.42578125" style="352" customWidth="1"/>
    <col min="15072" max="15072" width="11.140625" style="352" customWidth="1"/>
    <col min="15073" max="15073" width="10.28515625" style="352" customWidth="1"/>
    <col min="15074" max="15075" width="12.42578125" style="352" customWidth="1"/>
    <col min="15076" max="15076" width="13.28515625" style="352" customWidth="1"/>
    <col min="15077" max="15077" width="9.28515625" style="352" customWidth="1"/>
    <col min="15078" max="15078" width="29.140625" style="352" customWidth="1"/>
    <col min="15079" max="15079" width="5.42578125" style="352" customWidth="1"/>
    <col min="15080" max="15323" width="9.140625" style="352"/>
    <col min="15324" max="15324" width="13.7109375" style="352" customWidth="1"/>
    <col min="15325" max="15325" width="19" style="352" customWidth="1"/>
    <col min="15326" max="15326" width="13.7109375" style="352" customWidth="1"/>
    <col min="15327" max="15327" width="13.42578125" style="352" customWidth="1"/>
    <col min="15328" max="15328" width="11.140625" style="352" customWidth="1"/>
    <col min="15329" max="15329" width="10.28515625" style="352" customWidth="1"/>
    <col min="15330" max="15331" width="12.42578125" style="352" customWidth="1"/>
    <col min="15332" max="15332" width="13.28515625" style="352" customWidth="1"/>
    <col min="15333" max="15333" width="9.28515625" style="352" customWidth="1"/>
    <col min="15334" max="15334" width="29.140625" style="352" customWidth="1"/>
    <col min="15335" max="15335" width="5.42578125" style="352" customWidth="1"/>
    <col min="15336" max="15579" width="9.140625" style="352"/>
    <col min="15580" max="15580" width="13.7109375" style="352" customWidth="1"/>
    <col min="15581" max="15581" width="19" style="352" customWidth="1"/>
    <col min="15582" max="15582" width="13.7109375" style="352" customWidth="1"/>
    <col min="15583" max="15583" width="13.42578125" style="352" customWidth="1"/>
    <col min="15584" max="15584" width="11.140625" style="352" customWidth="1"/>
    <col min="15585" max="15585" width="10.28515625" style="352" customWidth="1"/>
    <col min="15586" max="15587" width="12.42578125" style="352" customWidth="1"/>
    <col min="15588" max="15588" width="13.28515625" style="352" customWidth="1"/>
    <col min="15589" max="15589" width="9.28515625" style="352" customWidth="1"/>
    <col min="15590" max="15590" width="29.140625" style="352" customWidth="1"/>
    <col min="15591" max="15591" width="5.42578125" style="352" customWidth="1"/>
    <col min="15592" max="15835" width="9.140625" style="352"/>
    <col min="15836" max="15836" width="13.7109375" style="352" customWidth="1"/>
    <col min="15837" max="15837" width="19" style="352" customWidth="1"/>
    <col min="15838" max="15838" width="13.7109375" style="352" customWidth="1"/>
    <col min="15839" max="15839" width="13.42578125" style="352" customWidth="1"/>
    <col min="15840" max="15840" width="11.140625" style="352" customWidth="1"/>
    <col min="15841" max="15841" width="10.28515625" style="352" customWidth="1"/>
    <col min="15842" max="15843" width="12.42578125" style="352" customWidth="1"/>
    <col min="15844" max="15844" width="13.28515625" style="352" customWidth="1"/>
    <col min="15845" max="15845" width="9.28515625" style="352" customWidth="1"/>
    <col min="15846" max="15846" width="29.140625" style="352" customWidth="1"/>
    <col min="15847" max="15847" width="5.42578125" style="352" customWidth="1"/>
    <col min="15848" max="16091" width="9.140625" style="352"/>
    <col min="16092" max="16092" width="13.7109375" style="352" customWidth="1"/>
    <col min="16093" max="16093" width="19" style="352" customWidth="1"/>
    <col min="16094" max="16094" width="13.7109375" style="352" customWidth="1"/>
    <col min="16095" max="16095" width="13.42578125" style="352" customWidth="1"/>
    <col min="16096" max="16096" width="11.140625" style="352" customWidth="1"/>
    <col min="16097" max="16097" width="10.28515625" style="352" customWidth="1"/>
    <col min="16098" max="16099" width="12.42578125" style="352" customWidth="1"/>
    <col min="16100" max="16100" width="13.28515625" style="352" customWidth="1"/>
    <col min="16101" max="16101" width="9.28515625" style="352" customWidth="1"/>
    <col min="16102" max="16102" width="29.140625" style="352" customWidth="1"/>
    <col min="16103" max="16103" width="5.42578125" style="352" customWidth="1"/>
    <col min="16104" max="16384" width="9.140625" style="352"/>
  </cols>
  <sheetData>
    <row r="1" spans="1:11" ht="15" customHeight="1" thickBot="1">
      <c r="A1" s="573" t="str">
        <f>Summary!C3</f>
        <v>America's Best Value Inn - Corte Madera Motel</v>
      </c>
      <c r="B1" s="703" t="s">
        <v>321</v>
      </c>
      <c r="C1" s="703"/>
      <c r="D1" s="703"/>
      <c r="E1" s="703"/>
      <c r="F1" s="703"/>
      <c r="G1" s="704"/>
      <c r="H1" s="351"/>
      <c r="I1" s="351"/>
      <c r="J1" s="351"/>
      <c r="K1" s="351"/>
    </row>
    <row r="2" spans="1:11" ht="39.75" customHeight="1" thickBot="1">
      <c r="A2" s="423" t="s">
        <v>322</v>
      </c>
      <c r="B2" s="424" t="s">
        <v>323</v>
      </c>
      <c r="C2" s="424" t="s">
        <v>324</v>
      </c>
      <c r="D2" s="424" t="s">
        <v>325</v>
      </c>
      <c r="E2" s="424" t="s">
        <v>776</v>
      </c>
      <c r="F2" s="425" t="s">
        <v>777</v>
      </c>
      <c r="G2" s="426" t="s">
        <v>326</v>
      </c>
      <c r="H2" s="353"/>
      <c r="I2" s="353"/>
      <c r="J2" s="353"/>
      <c r="K2" s="353"/>
    </row>
    <row r="3" spans="1:11" ht="15" customHeight="1">
      <c r="A3" s="705" t="s">
        <v>327</v>
      </c>
      <c r="B3" s="706"/>
      <c r="C3" s="706"/>
      <c r="D3" s="706"/>
      <c r="E3" s="706"/>
      <c r="F3" s="706"/>
      <c r="G3" s="707"/>
      <c r="H3" s="351"/>
      <c r="I3" s="351"/>
      <c r="J3" s="351"/>
      <c r="K3" s="351"/>
    </row>
    <row r="4" spans="1:11" ht="15" customHeight="1">
      <c r="A4" s="427" t="s">
        <v>328</v>
      </c>
      <c r="B4" s="432">
        <f>SUM(C4+D4)</f>
        <v>500000</v>
      </c>
      <c r="C4" s="433">
        <v>500000</v>
      </c>
      <c r="D4" s="433"/>
      <c r="E4" s="429"/>
      <c r="F4" s="430"/>
      <c r="G4" s="431"/>
      <c r="H4" s="351"/>
      <c r="I4" s="351"/>
      <c r="J4" s="351"/>
      <c r="K4" s="351"/>
    </row>
    <row r="5" spans="1:11" ht="15" customHeight="1">
      <c r="A5" s="427" t="s">
        <v>329</v>
      </c>
      <c r="B5" s="432">
        <f>SUM(C5+D5)</f>
        <v>0</v>
      </c>
      <c r="C5" s="433"/>
      <c r="D5" s="433"/>
      <c r="E5" s="429"/>
      <c r="F5" s="430"/>
      <c r="G5" s="431"/>
      <c r="H5" s="351"/>
      <c r="I5" s="351"/>
      <c r="J5" s="351"/>
      <c r="K5" s="351"/>
    </row>
    <row r="6" spans="1:11" ht="15" customHeight="1">
      <c r="A6" s="427" t="s">
        <v>330</v>
      </c>
      <c r="B6" s="432">
        <f>SUM(C6+D6)</f>
        <v>20000</v>
      </c>
      <c r="C6" s="433">
        <v>20000</v>
      </c>
      <c r="D6" s="433"/>
      <c r="E6" s="429"/>
      <c r="F6" s="430"/>
      <c r="G6" s="431"/>
      <c r="H6" s="351"/>
      <c r="I6" s="351"/>
      <c r="J6" s="351"/>
      <c r="K6" s="351"/>
    </row>
    <row r="7" spans="1:11" ht="15" customHeight="1">
      <c r="A7" s="427" t="s">
        <v>331</v>
      </c>
      <c r="B7" s="432">
        <f>SUM(C7+D7)</f>
        <v>0</v>
      </c>
      <c r="C7" s="433"/>
      <c r="D7" s="433"/>
      <c r="E7" s="429"/>
      <c r="F7" s="430"/>
      <c r="G7" s="431"/>
      <c r="H7" s="351"/>
      <c r="I7" s="351"/>
      <c r="J7" s="351"/>
      <c r="K7" s="351"/>
    </row>
    <row r="8" spans="1:11" ht="15" customHeight="1">
      <c r="A8" s="434" t="s">
        <v>332</v>
      </c>
      <c r="B8" s="432">
        <f>SUM(C8:D8)</f>
        <v>520000</v>
      </c>
      <c r="C8" s="432">
        <f t="shared" ref="C8:D8" si="0">SUM(C4:C7)</f>
        <v>520000</v>
      </c>
      <c r="D8" s="432">
        <f t="shared" si="0"/>
        <v>0</v>
      </c>
      <c r="E8" s="429"/>
      <c r="F8" s="430"/>
      <c r="G8" s="431"/>
      <c r="H8" s="351"/>
      <c r="I8" s="351"/>
      <c r="J8" s="351"/>
      <c r="K8" s="351"/>
    </row>
    <row r="9" spans="1:11" ht="30.2" customHeight="1">
      <c r="A9" s="427" t="s">
        <v>333</v>
      </c>
      <c r="B9" s="432">
        <f>SUM(C9+D9)</f>
        <v>4500000</v>
      </c>
      <c r="C9" s="433">
        <f>5000000*0.9</f>
        <v>4500000</v>
      </c>
      <c r="D9" s="433"/>
      <c r="E9" s="429"/>
      <c r="F9" s="435"/>
      <c r="G9" s="431"/>
      <c r="H9" s="351"/>
      <c r="I9" s="351"/>
      <c r="J9" s="351"/>
      <c r="K9" s="351"/>
    </row>
    <row r="10" spans="1:11" ht="15" customHeight="1">
      <c r="A10" s="427" t="s">
        <v>334</v>
      </c>
      <c r="B10" s="432">
        <f>SUM(C10+D10)</f>
        <v>0</v>
      </c>
      <c r="C10" s="564"/>
      <c r="D10" s="564"/>
      <c r="E10" s="433"/>
      <c r="F10" s="435"/>
      <c r="G10" s="431"/>
      <c r="H10" s="351"/>
      <c r="I10" s="351"/>
      <c r="J10" s="351"/>
      <c r="K10" s="351"/>
    </row>
    <row r="11" spans="1:11" ht="15" customHeight="1">
      <c r="A11" s="434" t="s">
        <v>335</v>
      </c>
      <c r="B11" s="432">
        <f>SUM(C11:D11)</f>
        <v>4500000</v>
      </c>
      <c r="C11" s="432">
        <f>SUM(C9:C10)</f>
        <v>4500000</v>
      </c>
      <c r="D11" s="432">
        <f>SUM(D9:D10)</f>
        <v>0</v>
      </c>
      <c r="E11" s="429"/>
      <c r="F11" s="436"/>
      <c r="G11" s="431"/>
      <c r="H11" s="351"/>
      <c r="I11" s="351"/>
      <c r="J11" s="351"/>
      <c r="K11" s="351"/>
    </row>
    <row r="12" spans="1:11" ht="15" customHeight="1">
      <c r="A12" s="434" t="s">
        <v>336</v>
      </c>
      <c r="B12" s="432">
        <f t="shared" ref="B12:D12" si="1">SUM(B8+B11)</f>
        <v>5020000</v>
      </c>
      <c r="C12" s="432">
        <f>SUM(C8+C11)</f>
        <v>5020000</v>
      </c>
      <c r="D12" s="432">
        <f t="shared" si="1"/>
        <v>0</v>
      </c>
      <c r="E12" s="429"/>
      <c r="F12" s="430"/>
      <c r="G12" s="431"/>
      <c r="H12" s="351"/>
      <c r="I12" s="351"/>
      <c r="J12" s="351"/>
      <c r="K12" s="351"/>
    </row>
    <row r="13" spans="1:11" ht="15" customHeight="1">
      <c r="A13" s="437" t="s">
        <v>337</v>
      </c>
      <c r="B13" s="432">
        <f>SUM(C13+D13)</f>
        <v>0</v>
      </c>
      <c r="C13" s="433"/>
      <c r="D13" s="433"/>
      <c r="E13" s="433"/>
      <c r="F13" s="435"/>
      <c r="G13" s="431"/>
      <c r="H13" s="351"/>
      <c r="I13" s="351"/>
      <c r="J13" s="351"/>
      <c r="K13" s="351"/>
    </row>
    <row r="14" spans="1:11" ht="30.2" customHeight="1">
      <c r="A14" s="427" t="s">
        <v>338</v>
      </c>
      <c r="B14" s="432">
        <f>SUM(C14+D14)</f>
        <v>0</v>
      </c>
      <c r="C14" s="433"/>
      <c r="D14" s="433"/>
      <c r="E14" s="433"/>
      <c r="F14" s="435"/>
      <c r="G14" s="431"/>
      <c r="H14" s="351"/>
      <c r="I14" s="351"/>
      <c r="J14" s="351"/>
      <c r="K14" s="351"/>
    </row>
    <row r="15" spans="1:11" ht="15" customHeight="1">
      <c r="A15" s="427" t="s">
        <v>339</v>
      </c>
      <c r="B15" s="432">
        <f>SUM(C15+D15)</f>
        <v>0</v>
      </c>
      <c r="C15" s="433"/>
      <c r="D15" s="433"/>
      <c r="E15" s="429"/>
      <c r="F15" s="430"/>
      <c r="G15" s="431"/>
      <c r="H15" s="351"/>
      <c r="I15" s="351"/>
      <c r="J15" s="351"/>
      <c r="K15" s="351"/>
    </row>
    <row r="16" spans="1:11" ht="15" customHeight="1">
      <c r="A16" s="700" t="s">
        <v>340</v>
      </c>
      <c r="B16" s="701"/>
      <c r="C16" s="701"/>
      <c r="D16" s="701"/>
      <c r="E16" s="701"/>
      <c r="F16" s="701"/>
      <c r="G16" s="702"/>
      <c r="H16" s="351"/>
      <c r="I16" s="351"/>
      <c r="J16" s="351"/>
      <c r="K16" s="351"/>
    </row>
    <row r="17" spans="1:11" ht="15" customHeight="1">
      <c r="A17" s="427" t="s">
        <v>341</v>
      </c>
      <c r="B17" s="432">
        <f>SUM(C17:D17)</f>
        <v>0</v>
      </c>
      <c r="C17" s="433"/>
      <c r="D17" s="433"/>
      <c r="E17" s="433"/>
      <c r="F17" s="435"/>
      <c r="G17" s="431"/>
      <c r="H17" s="351"/>
      <c r="I17" s="351"/>
      <c r="J17" s="351"/>
      <c r="K17" s="351"/>
    </row>
    <row r="18" spans="1:11" ht="15" customHeight="1">
      <c r="A18" s="427" t="s">
        <v>342</v>
      </c>
      <c r="B18" s="432">
        <f t="shared" ref="B18:B29" si="2">SUM(C18:D18)</f>
        <v>150000</v>
      </c>
      <c r="C18" s="433">
        <v>150000</v>
      </c>
      <c r="D18" s="433"/>
      <c r="E18" s="433"/>
      <c r="F18" s="435"/>
      <c r="G18" s="431"/>
      <c r="H18" s="351"/>
      <c r="I18" s="351"/>
      <c r="J18" s="351"/>
      <c r="K18" s="351"/>
    </row>
    <row r="19" spans="1:11" ht="15" customHeight="1">
      <c r="A19" s="427" t="s">
        <v>343</v>
      </c>
      <c r="B19" s="432">
        <f t="shared" si="2"/>
        <v>10000</v>
      </c>
      <c r="C19" s="433">
        <v>10000</v>
      </c>
      <c r="D19" s="433"/>
      <c r="E19" s="433"/>
      <c r="F19" s="435"/>
      <c r="G19" s="431"/>
      <c r="H19" s="351"/>
      <c r="I19" s="351"/>
      <c r="J19" s="351"/>
      <c r="K19" s="351"/>
    </row>
    <row r="20" spans="1:11" ht="15" customHeight="1">
      <c r="A20" s="427" t="s">
        <v>344</v>
      </c>
      <c r="B20" s="432">
        <f t="shared" si="2"/>
        <v>10000</v>
      </c>
      <c r="C20" s="433">
        <v>10000</v>
      </c>
      <c r="D20" s="433"/>
      <c r="E20" s="433"/>
      <c r="F20" s="435"/>
      <c r="G20" s="431"/>
      <c r="H20" s="351"/>
      <c r="I20" s="351"/>
      <c r="J20" s="351"/>
      <c r="K20" s="351"/>
    </row>
    <row r="21" spans="1:11" ht="15" customHeight="1">
      <c r="A21" s="427" t="s">
        <v>345</v>
      </c>
      <c r="B21" s="432">
        <f t="shared" si="2"/>
        <v>15000</v>
      </c>
      <c r="C21" s="433">
        <v>15000</v>
      </c>
      <c r="D21" s="433"/>
      <c r="E21" s="433"/>
      <c r="F21" s="435"/>
      <c r="G21" s="431"/>
      <c r="H21" s="351"/>
      <c r="I21" s="351"/>
      <c r="J21" s="351"/>
      <c r="K21" s="351"/>
    </row>
    <row r="22" spans="1:11" ht="15" customHeight="1">
      <c r="A22" s="427" t="s">
        <v>346</v>
      </c>
      <c r="B22" s="432">
        <f t="shared" si="2"/>
        <v>30000</v>
      </c>
      <c r="C22" s="433">
        <v>30000</v>
      </c>
      <c r="D22" s="433"/>
      <c r="E22" s="433"/>
      <c r="F22" s="435"/>
      <c r="G22" s="431"/>
      <c r="H22" s="351"/>
      <c r="I22" s="351"/>
      <c r="J22" s="351"/>
      <c r="K22" s="351"/>
    </row>
    <row r="23" spans="1:11" ht="15" customHeight="1">
      <c r="A23" s="427" t="s">
        <v>347</v>
      </c>
      <c r="B23" s="432">
        <f t="shared" si="2"/>
        <v>5000</v>
      </c>
      <c r="C23" s="433">
        <v>5000</v>
      </c>
      <c r="D23" s="433"/>
      <c r="E23" s="433"/>
      <c r="F23" s="435"/>
      <c r="G23" s="431"/>
      <c r="H23" s="351"/>
      <c r="I23" s="351"/>
      <c r="J23" s="351"/>
      <c r="K23" s="351"/>
    </row>
    <row r="24" spans="1:11" ht="15" customHeight="1">
      <c r="A24" s="438" t="s">
        <v>348</v>
      </c>
      <c r="B24" s="432">
        <f t="shared" si="2"/>
        <v>0</v>
      </c>
      <c r="C24" s="433"/>
      <c r="D24" s="433"/>
      <c r="E24" s="433"/>
      <c r="F24" s="435"/>
      <c r="G24" s="431"/>
      <c r="H24" s="351"/>
      <c r="I24" s="351"/>
      <c r="J24" s="351"/>
      <c r="K24" s="351"/>
    </row>
    <row r="25" spans="1:11" ht="15" customHeight="1">
      <c r="A25" s="438" t="s">
        <v>349</v>
      </c>
      <c r="B25" s="432">
        <f t="shared" si="2"/>
        <v>0</v>
      </c>
      <c r="C25" s="433"/>
      <c r="D25" s="433"/>
      <c r="E25" s="433"/>
      <c r="F25" s="435"/>
      <c r="G25" s="431"/>
      <c r="H25" s="351"/>
      <c r="I25" s="351"/>
      <c r="J25" s="351"/>
      <c r="K25" s="351"/>
    </row>
    <row r="26" spans="1:11" ht="15" customHeight="1">
      <c r="A26" s="438" t="s">
        <v>350</v>
      </c>
      <c r="B26" s="432">
        <f t="shared" si="2"/>
        <v>0</v>
      </c>
      <c r="C26" s="433"/>
      <c r="D26" s="433"/>
      <c r="E26" s="433"/>
      <c r="F26" s="435"/>
      <c r="G26" s="431"/>
      <c r="H26" s="351"/>
      <c r="I26" s="351"/>
      <c r="J26" s="351"/>
      <c r="K26" s="351"/>
    </row>
    <row r="27" spans="1:11" ht="15" customHeight="1">
      <c r="A27" s="439" t="s">
        <v>351</v>
      </c>
      <c r="B27" s="428">
        <f t="shared" si="2"/>
        <v>0</v>
      </c>
      <c r="C27" s="433"/>
      <c r="D27" s="433"/>
      <c r="E27" s="433"/>
      <c r="F27" s="435"/>
      <c r="G27" s="431"/>
      <c r="H27" s="351"/>
      <c r="I27" s="351"/>
      <c r="J27" s="351"/>
      <c r="K27" s="351"/>
    </row>
    <row r="28" spans="1:11" s="354" customFormat="1" ht="15" customHeight="1" thickBot="1">
      <c r="A28" s="440" t="s">
        <v>352</v>
      </c>
      <c r="B28" s="441">
        <f t="shared" si="2"/>
        <v>220000</v>
      </c>
      <c r="C28" s="441">
        <f>SUM(C17:C27)</f>
        <v>220000</v>
      </c>
      <c r="D28" s="441">
        <f>SUM(D17:D27)</f>
        <v>0</v>
      </c>
      <c r="E28" s="441">
        <f t="shared" ref="E28:F28" si="3">SUM(E17:E27)</f>
        <v>0</v>
      </c>
      <c r="F28" s="441">
        <f t="shared" si="3"/>
        <v>0</v>
      </c>
      <c r="G28" s="571"/>
      <c r="H28" s="351"/>
      <c r="I28" s="351"/>
      <c r="J28" s="351"/>
      <c r="K28" s="351"/>
    </row>
    <row r="29" spans="1:11" ht="15" customHeight="1">
      <c r="A29" s="442" t="s">
        <v>353</v>
      </c>
      <c r="B29" s="443">
        <f t="shared" si="2"/>
        <v>0</v>
      </c>
      <c r="C29" s="444">
        <v>0</v>
      </c>
      <c r="D29" s="444"/>
      <c r="E29" s="444"/>
      <c r="F29" s="445"/>
      <c r="G29" s="446"/>
      <c r="H29" s="351"/>
      <c r="I29" s="351"/>
      <c r="J29" s="351"/>
      <c r="K29" s="351"/>
    </row>
    <row r="30" spans="1:11" ht="15" customHeight="1">
      <c r="A30" s="700" t="s">
        <v>354</v>
      </c>
      <c r="B30" s="701"/>
      <c r="C30" s="701"/>
      <c r="D30" s="701"/>
      <c r="E30" s="701"/>
      <c r="F30" s="701"/>
      <c r="G30" s="702"/>
      <c r="H30" s="351"/>
      <c r="I30" s="351"/>
      <c r="J30" s="351"/>
      <c r="K30" s="351"/>
    </row>
    <row r="31" spans="1:11" ht="15" customHeight="1">
      <c r="A31" s="427" t="s">
        <v>341</v>
      </c>
      <c r="B31" s="432">
        <f t="shared" ref="B31:B42" si="4">SUM(C31+D31)</f>
        <v>0</v>
      </c>
      <c r="C31" s="433"/>
      <c r="D31" s="433"/>
      <c r="E31" s="433"/>
      <c r="F31" s="435"/>
      <c r="G31" s="431"/>
      <c r="H31" s="351"/>
      <c r="I31" s="351"/>
      <c r="J31" s="351"/>
      <c r="K31" s="351"/>
    </row>
    <row r="32" spans="1:11" ht="15" customHeight="1">
      <c r="A32" s="427" t="s">
        <v>342</v>
      </c>
      <c r="B32" s="432">
        <f t="shared" si="4"/>
        <v>0</v>
      </c>
      <c r="C32" s="433"/>
      <c r="D32" s="433"/>
      <c r="E32" s="433"/>
      <c r="F32" s="435"/>
      <c r="G32" s="431"/>
      <c r="H32" s="351"/>
      <c r="I32" s="351"/>
      <c r="J32" s="351"/>
      <c r="K32" s="351"/>
    </row>
    <row r="33" spans="1:11" ht="15" customHeight="1">
      <c r="A33" s="427" t="s">
        <v>343</v>
      </c>
      <c r="B33" s="432">
        <f t="shared" si="4"/>
        <v>0</v>
      </c>
      <c r="C33" s="433"/>
      <c r="D33" s="433"/>
      <c r="E33" s="433"/>
      <c r="F33" s="435"/>
      <c r="G33" s="431"/>
      <c r="H33" s="351"/>
      <c r="I33" s="351"/>
      <c r="J33" s="351"/>
      <c r="K33" s="351"/>
    </row>
    <row r="34" spans="1:11" ht="15" customHeight="1">
      <c r="A34" s="427" t="s">
        <v>344</v>
      </c>
      <c r="B34" s="432">
        <f t="shared" si="4"/>
        <v>0</v>
      </c>
      <c r="C34" s="433"/>
      <c r="D34" s="433"/>
      <c r="E34" s="433"/>
      <c r="F34" s="435"/>
      <c r="G34" s="431"/>
      <c r="H34" s="351"/>
      <c r="I34" s="351"/>
      <c r="J34" s="351"/>
      <c r="K34" s="351"/>
    </row>
    <row r="35" spans="1:11" ht="15" customHeight="1">
      <c r="A35" s="427" t="s">
        <v>345</v>
      </c>
      <c r="B35" s="432">
        <f t="shared" si="4"/>
        <v>0</v>
      </c>
      <c r="C35" s="433"/>
      <c r="D35" s="433"/>
      <c r="E35" s="433"/>
      <c r="F35" s="435"/>
      <c r="G35" s="431"/>
      <c r="H35" s="351"/>
      <c r="I35" s="351"/>
      <c r="J35" s="351"/>
      <c r="K35" s="351"/>
    </row>
    <row r="36" spans="1:11" ht="15" customHeight="1">
      <c r="A36" s="427" t="s">
        <v>346</v>
      </c>
      <c r="B36" s="432">
        <f t="shared" si="4"/>
        <v>0</v>
      </c>
      <c r="C36" s="433"/>
      <c r="D36" s="433"/>
      <c r="E36" s="433"/>
      <c r="F36" s="435"/>
      <c r="G36" s="431"/>
      <c r="H36" s="351"/>
      <c r="I36" s="351"/>
      <c r="J36" s="351"/>
      <c r="K36" s="351"/>
    </row>
    <row r="37" spans="1:11" ht="15" customHeight="1">
      <c r="A37" s="427" t="s">
        <v>347</v>
      </c>
      <c r="B37" s="432">
        <f t="shared" si="4"/>
        <v>0</v>
      </c>
      <c r="C37" s="433"/>
      <c r="D37" s="433"/>
      <c r="E37" s="433"/>
      <c r="F37" s="435"/>
      <c r="G37" s="431"/>
      <c r="H37" s="351"/>
      <c r="I37" s="351"/>
      <c r="J37" s="351"/>
      <c r="K37" s="351"/>
    </row>
    <row r="38" spans="1:11" ht="15" customHeight="1">
      <c r="A38" s="439" t="s">
        <v>351</v>
      </c>
      <c r="B38" s="428">
        <f t="shared" si="4"/>
        <v>0</v>
      </c>
      <c r="C38" s="433"/>
      <c r="D38" s="433"/>
      <c r="E38" s="433"/>
      <c r="F38" s="435"/>
      <c r="G38" s="431"/>
      <c r="H38" s="351"/>
      <c r="I38" s="351"/>
      <c r="J38" s="351"/>
      <c r="K38" s="351"/>
    </row>
    <row r="39" spans="1:11" ht="15" customHeight="1">
      <c r="A39" s="439" t="s">
        <v>351</v>
      </c>
      <c r="B39" s="428">
        <f t="shared" si="4"/>
        <v>0</v>
      </c>
      <c r="C39" s="433"/>
      <c r="D39" s="433"/>
      <c r="E39" s="433"/>
      <c r="F39" s="435"/>
      <c r="G39" s="431"/>
      <c r="H39" s="351"/>
      <c r="I39" s="351"/>
      <c r="J39" s="351"/>
      <c r="K39" s="351"/>
    </row>
    <row r="40" spans="1:11" ht="15" customHeight="1">
      <c r="A40" s="439" t="s">
        <v>351</v>
      </c>
      <c r="B40" s="428">
        <f t="shared" si="4"/>
        <v>0</v>
      </c>
      <c r="C40" s="433"/>
      <c r="D40" s="433"/>
      <c r="E40" s="433"/>
      <c r="F40" s="435"/>
      <c r="G40" s="431"/>
      <c r="H40" s="351"/>
      <c r="I40" s="351"/>
      <c r="J40" s="351"/>
      <c r="K40" s="351"/>
    </row>
    <row r="41" spans="1:11" ht="15" customHeight="1">
      <c r="A41" s="439" t="s">
        <v>351</v>
      </c>
      <c r="B41" s="428">
        <f t="shared" si="4"/>
        <v>0</v>
      </c>
      <c r="C41" s="433"/>
      <c r="D41" s="433"/>
      <c r="E41" s="433"/>
      <c r="F41" s="435"/>
      <c r="G41" s="431"/>
      <c r="H41" s="351"/>
      <c r="I41" s="351"/>
      <c r="J41" s="351"/>
      <c r="K41" s="351"/>
    </row>
    <row r="42" spans="1:11" ht="15" customHeight="1">
      <c r="A42" s="434" t="s">
        <v>355</v>
      </c>
      <c r="B42" s="432">
        <f t="shared" si="4"/>
        <v>0</v>
      </c>
      <c r="C42" s="432">
        <f>SUM(C31:C41)</f>
        <v>0</v>
      </c>
      <c r="D42" s="432">
        <f>SUM(D31:D41)</f>
        <v>0</v>
      </c>
      <c r="E42" s="432">
        <f>SUM(E31:E41)</f>
        <v>0</v>
      </c>
      <c r="F42" s="447">
        <f>SUM(F31:F41)</f>
        <v>0</v>
      </c>
      <c r="G42" s="431"/>
      <c r="H42" s="351"/>
      <c r="I42" s="351"/>
      <c r="J42" s="351"/>
      <c r="K42" s="351"/>
    </row>
    <row r="43" spans="1:11" ht="15" customHeight="1">
      <c r="A43" s="700" t="s">
        <v>356</v>
      </c>
      <c r="B43" s="701"/>
      <c r="C43" s="701"/>
      <c r="D43" s="701"/>
      <c r="E43" s="701"/>
      <c r="F43" s="701"/>
      <c r="G43" s="702"/>
      <c r="H43" s="351"/>
      <c r="I43" s="351"/>
      <c r="J43" s="351"/>
      <c r="K43" s="351"/>
    </row>
    <row r="44" spans="1:11" ht="15" customHeight="1">
      <c r="A44" s="427" t="s">
        <v>357</v>
      </c>
      <c r="B44" s="432">
        <f>SUM(C44+D44)</f>
        <v>0</v>
      </c>
      <c r="C44" s="433"/>
      <c r="D44" s="433"/>
      <c r="E44" s="433">
        <f>C44</f>
        <v>0</v>
      </c>
      <c r="F44" s="435"/>
      <c r="G44" s="431"/>
      <c r="H44" s="351"/>
      <c r="I44" s="351"/>
      <c r="J44" s="351"/>
      <c r="K44" s="351"/>
    </row>
    <row r="45" spans="1:11" ht="15" customHeight="1">
      <c r="A45" s="427" t="s">
        <v>358</v>
      </c>
      <c r="B45" s="432">
        <f>SUM(C45+D45)</f>
        <v>0</v>
      </c>
      <c r="C45" s="433"/>
      <c r="D45" s="433"/>
      <c r="E45" s="433">
        <f>C45</f>
        <v>0</v>
      </c>
      <c r="F45" s="435"/>
      <c r="G45" s="431"/>
      <c r="H45" s="351"/>
      <c r="I45" s="351"/>
      <c r="J45" s="351"/>
      <c r="K45" s="351"/>
    </row>
    <row r="46" spans="1:11" ht="15" customHeight="1" thickBot="1">
      <c r="A46" s="440" t="s">
        <v>359</v>
      </c>
      <c r="B46" s="441">
        <f>SUM(C46:D46)</f>
        <v>0</v>
      </c>
      <c r="C46" s="441">
        <v>0</v>
      </c>
      <c r="D46" s="441">
        <f>SUM(D44:D45)</f>
        <v>0</v>
      </c>
      <c r="E46" s="441">
        <f t="shared" ref="E46:F46" si="5">SUM(E44:E45)</f>
        <v>0</v>
      </c>
      <c r="F46" s="441">
        <f t="shared" si="5"/>
        <v>0</v>
      </c>
      <c r="G46" s="571"/>
      <c r="H46" s="351"/>
      <c r="I46" s="351"/>
      <c r="J46" s="351"/>
      <c r="K46" s="351"/>
    </row>
    <row r="47" spans="1:11" ht="15" customHeight="1">
      <c r="A47" s="442" t="s">
        <v>360</v>
      </c>
      <c r="B47" s="443">
        <f>SUM(C47:D47)</f>
        <v>0</v>
      </c>
      <c r="C47" s="433"/>
      <c r="D47" s="433"/>
      <c r="E47" s="433">
        <f>C47</f>
        <v>0</v>
      </c>
      <c r="F47" s="433"/>
      <c r="G47" s="446"/>
      <c r="H47" s="351"/>
      <c r="I47" s="351"/>
      <c r="J47" s="351"/>
      <c r="K47" s="351"/>
    </row>
    <row r="48" spans="1:11" ht="30.2" customHeight="1">
      <c r="A48" s="700" t="s">
        <v>361</v>
      </c>
      <c r="B48" s="701"/>
      <c r="C48" s="701"/>
      <c r="D48" s="701"/>
      <c r="E48" s="701"/>
      <c r="F48" s="701"/>
      <c r="G48" s="702"/>
      <c r="H48" s="351"/>
      <c r="I48" s="351"/>
      <c r="J48" s="351"/>
      <c r="K48" s="351"/>
    </row>
    <row r="49" spans="1:11" ht="15" customHeight="1">
      <c r="A49" s="427" t="s">
        <v>362</v>
      </c>
      <c r="B49" s="432">
        <f t="shared" ref="B49:B59" si="6">SUM(C49+D49)</f>
        <v>0</v>
      </c>
      <c r="C49" s="433"/>
      <c r="D49" s="433"/>
      <c r="E49" s="433"/>
      <c r="F49" s="435"/>
      <c r="G49" s="431"/>
      <c r="H49" s="351"/>
      <c r="I49" s="351"/>
      <c r="J49" s="351"/>
      <c r="K49" s="351"/>
    </row>
    <row r="50" spans="1:11" ht="15" customHeight="1">
      <c r="A50" s="427" t="s">
        <v>363</v>
      </c>
      <c r="B50" s="432">
        <f t="shared" si="6"/>
        <v>0</v>
      </c>
      <c r="C50" s="433"/>
      <c r="D50" s="433"/>
      <c r="E50" s="433"/>
      <c r="F50" s="435"/>
      <c r="G50" s="431"/>
      <c r="H50" s="351"/>
      <c r="I50" s="351"/>
      <c r="J50" s="351"/>
      <c r="K50" s="351"/>
    </row>
    <row r="51" spans="1:11" ht="15" customHeight="1">
      <c r="A51" s="427" t="s">
        <v>364</v>
      </c>
      <c r="B51" s="432">
        <f t="shared" si="6"/>
        <v>0</v>
      </c>
      <c r="C51" s="433"/>
      <c r="D51" s="433"/>
      <c r="E51" s="433"/>
      <c r="F51" s="435"/>
      <c r="G51" s="431"/>
      <c r="H51" s="351"/>
      <c r="I51" s="351"/>
      <c r="J51" s="351"/>
      <c r="K51" s="351"/>
    </row>
    <row r="52" spans="1:11" ht="15" customHeight="1">
      <c r="A52" s="427" t="s">
        <v>365</v>
      </c>
      <c r="B52" s="432">
        <f t="shared" si="6"/>
        <v>0</v>
      </c>
      <c r="C52" s="433"/>
      <c r="D52" s="433"/>
      <c r="E52" s="433"/>
      <c r="F52" s="435"/>
      <c r="G52" s="431"/>
      <c r="H52" s="351"/>
      <c r="I52" s="351"/>
      <c r="J52" s="351"/>
      <c r="K52" s="351"/>
    </row>
    <row r="53" spans="1:11" ht="15" customHeight="1">
      <c r="A53" s="427" t="s">
        <v>366</v>
      </c>
      <c r="B53" s="432">
        <f t="shared" si="6"/>
        <v>0</v>
      </c>
      <c r="C53" s="433"/>
      <c r="D53" s="433"/>
      <c r="E53" s="433"/>
      <c r="F53" s="435"/>
      <c r="G53" s="431"/>
      <c r="H53" s="351"/>
      <c r="I53" s="351"/>
      <c r="J53" s="351"/>
      <c r="K53" s="351"/>
    </row>
    <row r="54" spans="1:11" ht="15" customHeight="1">
      <c r="A54" s="427" t="s">
        <v>367</v>
      </c>
      <c r="B54" s="432">
        <f t="shared" si="6"/>
        <v>0</v>
      </c>
      <c r="C54" s="433"/>
      <c r="D54" s="433"/>
      <c r="E54" s="433"/>
      <c r="F54" s="435"/>
      <c r="G54" s="431"/>
      <c r="H54" s="351"/>
      <c r="I54" s="351"/>
      <c r="J54" s="351"/>
      <c r="K54" s="351"/>
    </row>
    <row r="55" spans="1:11" ht="15" customHeight="1">
      <c r="A55" s="427" t="s">
        <v>368</v>
      </c>
      <c r="B55" s="432">
        <f t="shared" si="6"/>
        <v>0</v>
      </c>
      <c r="C55" s="433"/>
      <c r="D55" s="433"/>
      <c r="E55" s="433"/>
      <c r="F55" s="435"/>
      <c r="G55" s="431"/>
      <c r="H55" s="351"/>
      <c r="I55" s="351"/>
      <c r="J55" s="351"/>
      <c r="K55" s="351"/>
    </row>
    <row r="56" spans="1:11" ht="15" customHeight="1">
      <c r="A56" s="427" t="s">
        <v>369</v>
      </c>
      <c r="B56" s="432">
        <f t="shared" si="6"/>
        <v>0</v>
      </c>
      <c r="C56" s="433"/>
      <c r="D56" s="433"/>
      <c r="E56" s="433"/>
      <c r="F56" s="435"/>
      <c r="G56" s="431"/>
      <c r="H56" s="351"/>
      <c r="I56" s="351"/>
      <c r="J56" s="351"/>
      <c r="K56" s="351"/>
    </row>
    <row r="57" spans="1:11" ht="15" customHeight="1">
      <c r="A57" s="439" t="s">
        <v>783</v>
      </c>
      <c r="B57" s="428">
        <f t="shared" si="6"/>
        <v>0</v>
      </c>
      <c r="C57" s="433"/>
      <c r="D57" s="433"/>
      <c r="E57" s="433"/>
      <c r="F57" s="435"/>
      <c r="G57" s="431"/>
      <c r="H57" s="351"/>
      <c r="I57" s="351"/>
      <c r="J57" s="351"/>
      <c r="K57" s="351"/>
    </row>
    <row r="58" spans="1:11" ht="15" customHeight="1">
      <c r="A58" s="439" t="s">
        <v>787</v>
      </c>
      <c r="B58" s="428">
        <f t="shared" si="6"/>
        <v>0</v>
      </c>
      <c r="C58" s="433"/>
      <c r="D58" s="433"/>
      <c r="E58" s="433"/>
      <c r="F58" s="435"/>
      <c r="G58" s="431"/>
      <c r="H58" s="351"/>
      <c r="I58" s="351"/>
      <c r="J58" s="351"/>
      <c r="K58" s="351"/>
    </row>
    <row r="59" spans="1:11" ht="15" customHeight="1">
      <c r="A59" s="439" t="s">
        <v>351</v>
      </c>
      <c r="B59" s="428">
        <f t="shared" si="6"/>
        <v>0</v>
      </c>
      <c r="C59" s="433"/>
      <c r="D59" s="433"/>
      <c r="E59" s="433"/>
      <c r="F59" s="435"/>
      <c r="G59" s="431"/>
      <c r="H59" s="351"/>
      <c r="I59" s="351"/>
      <c r="J59" s="351"/>
      <c r="K59" s="351"/>
    </row>
    <row r="60" spans="1:11" ht="15" customHeight="1">
      <c r="A60" s="434" t="s">
        <v>370</v>
      </c>
      <c r="B60" s="432">
        <f>SUM(C60:D60)</f>
        <v>0</v>
      </c>
      <c r="C60" s="432">
        <f>SUM(C49:C59)</f>
        <v>0</v>
      </c>
      <c r="D60" s="432">
        <f>SUM(D49:D59)</f>
        <v>0</v>
      </c>
      <c r="E60" s="432">
        <f t="shared" ref="E60:F60" si="7">SUM(E49:E59)</f>
        <v>0</v>
      </c>
      <c r="F60" s="432">
        <f t="shared" si="7"/>
        <v>0</v>
      </c>
      <c r="G60" s="572"/>
      <c r="H60" s="355"/>
      <c r="I60" s="355"/>
      <c r="J60" s="355"/>
      <c r="K60" s="355"/>
    </row>
    <row r="61" spans="1:11" ht="15" customHeight="1">
      <c r="A61" s="700" t="s">
        <v>371</v>
      </c>
      <c r="B61" s="701"/>
      <c r="C61" s="701"/>
      <c r="D61" s="701"/>
      <c r="E61" s="701"/>
      <c r="F61" s="701"/>
      <c r="G61" s="702"/>
      <c r="H61" s="351"/>
      <c r="I61" s="351"/>
      <c r="J61" s="351"/>
      <c r="K61" s="351"/>
    </row>
    <row r="62" spans="1:11" ht="15" customHeight="1">
      <c r="A62" s="427" t="s">
        <v>372</v>
      </c>
      <c r="B62" s="432">
        <f t="shared" ref="B62:B68" si="8">SUM(C62+D62)</f>
        <v>0</v>
      </c>
      <c r="C62" s="433"/>
      <c r="D62" s="433"/>
      <c r="E62" s="429"/>
      <c r="F62" s="430"/>
      <c r="G62" s="431"/>
      <c r="H62" s="351"/>
      <c r="I62" s="351"/>
      <c r="J62" s="351"/>
      <c r="K62" s="351"/>
    </row>
    <row r="63" spans="1:11" ht="15" customHeight="1">
      <c r="A63" s="427" t="s">
        <v>364</v>
      </c>
      <c r="B63" s="432">
        <f t="shared" si="8"/>
        <v>0</v>
      </c>
      <c r="C63" s="433"/>
      <c r="D63" s="433"/>
      <c r="E63" s="429"/>
      <c r="F63" s="430"/>
      <c r="G63" s="431"/>
      <c r="H63" s="351"/>
      <c r="I63" s="351"/>
      <c r="J63" s="351"/>
      <c r="K63" s="351"/>
    </row>
    <row r="64" spans="1:11" ht="15" customHeight="1">
      <c r="A64" s="427" t="s">
        <v>367</v>
      </c>
      <c r="B64" s="432">
        <f t="shared" si="8"/>
        <v>0</v>
      </c>
      <c r="C64" s="433"/>
      <c r="D64" s="433"/>
      <c r="E64" s="429"/>
      <c r="F64" s="430"/>
      <c r="G64" s="431"/>
      <c r="H64" s="351"/>
      <c r="I64" s="351"/>
      <c r="J64" s="351"/>
      <c r="K64" s="351"/>
    </row>
    <row r="65" spans="1:11" ht="15" customHeight="1">
      <c r="A65" s="427" t="s">
        <v>368</v>
      </c>
      <c r="B65" s="432">
        <f t="shared" si="8"/>
        <v>0</v>
      </c>
      <c r="C65" s="433"/>
      <c r="D65" s="433"/>
      <c r="E65" s="429"/>
      <c r="F65" s="430"/>
      <c r="G65" s="431"/>
      <c r="H65" s="351"/>
      <c r="I65" s="351"/>
      <c r="J65" s="351"/>
      <c r="K65" s="351"/>
    </row>
    <row r="66" spans="1:11" ht="15" customHeight="1">
      <c r="A66" s="427" t="s">
        <v>369</v>
      </c>
      <c r="B66" s="432">
        <f t="shared" si="8"/>
        <v>0</v>
      </c>
      <c r="C66" s="433"/>
      <c r="D66" s="433"/>
      <c r="E66" s="429"/>
      <c r="F66" s="430"/>
      <c r="G66" s="431"/>
      <c r="H66" s="351"/>
      <c r="I66" s="351"/>
      <c r="J66" s="351"/>
      <c r="K66" s="351"/>
    </row>
    <row r="67" spans="1:11" ht="15" customHeight="1">
      <c r="A67" s="439" t="s">
        <v>785</v>
      </c>
      <c r="B67" s="428">
        <f t="shared" si="8"/>
        <v>0</v>
      </c>
      <c r="C67" s="433"/>
      <c r="D67" s="433"/>
      <c r="E67" s="429"/>
      <c r="F67" s="430"/>
      <c r="G67" s="431"/>
      <c r="H67" s="351"/>
      <c r="I67" s="351"/>
      <c r="J67" s="351"/>
      <c r="K67" s="351"/>
    </row>
    <row r="68" spans="1:11" ht="15" customHeight="1">
      <c r="A68" s="439" t="s">
        <v>786</v>
      </c>
      <c r="B68" s="428">
        <f t="shared" si="8"/>
        <v>0</v>
      </c>
      <c r="C68" s="433"/>
      <c r="D68" s="433"/>
      <c r="E68" s="429"/>
      <c r="F68" s="430"/>
      <c r="G68" s="431"/>
      <c r="H68" s="351"/>
      <c r="I68" s="351"/>
      <c r="J68" s="351"/>
      <c r="K68" s="351"/>
    </row>
    <row r="69" spans="1:11" ht="15" customHeight="1">
      <c r="A69" s="434" t="s">
        <v>373</v>
      </c>
      <c r="B69" s="432">
        <f>SUM(C69:D69)</f>
        <v>0</v>
      </c>
      <c r="C69" s="432">
        <f t="shared" ref="C69:D69" si="9">SUM(C62:C68)</f>
        <v>0</v>
      </c>
      <c r="D69" s="432">
        <f t="shared" si="9"/>
        <v>0</v>
      </c>
      <c r="E69" s="429"/>
      <c r="F69" s="430"/>
      <c r="G69" s="431"/>
      <c r="H69" s="351"/>
      <c r="I69" s="351"/>
      <c r="J69" s="351"/>
      <c r="K69" s="351"/>
    </row>
    <row r="70" spans="1:11" ht="15" customHeight="1">
      <c r="A70" s="448" t="s">
        <v>374</v>
      </c>
      <c r="B70" s="432">
        <f>SUM(C70:D70)</f>
        <v>5240000</v>
      </c>
      <c r="C70" s="432">
        <f>SUM(C8+C11+C13+C14+C15+C28+C29+C42+C46+C47+C60+C69)</f>
        <v>5240000</v>
      </c>
      <c r="D70" s="432">
        <f>SUM(D8+D11+D13+D14+D15+D28+D29+D42+D46+D47+D60+D69)</f>
        <v>0</v>
      </c>
      <c r="E70" s="432">
        <f>SUM(E10+E13+E14+E15+E28+E29+E42+E46+E47+E60)</f>
        <v>0</v>
      </c>
      <c r="F70" s="447">
        <f>SUM(F11+F13+F14+F15+F28+F29+F42+F46+F47+F60)</f>
        <v>0</v>
      </c>
      <c r="G70" s="572"/>
      <c r="H70" s="351"/>
      <c r="I70" s="351"/>
      <c r="J70" s="351"/>
      <c r="K70" s="351"/>
    </row>
    <row r="71" spans="1:11" ht="15" customHeight="1">
      <c r="A71" s="700" t="s">
        <v>375</v>
      </c>
      <c r="B71" s="701"/>
      <c r="C71" s="701"/>
      <c r="D71" s="701"/>
      <c r="E71" s="701"/>
      <c r="F71" s="701"/>
      <c r="G71" s="702"/>
      <c r="H71" s="351"/>
      <c r="I71" s="351"/>
      <c r="J71" s="351"/>
      <c r="K71" s="351"/>
    </row>
    <row r="72" spans="1:11" ht="15" customHeight="1">
      <c r="A72" s="427" t="s">
        <v>376</v>
      </c>
      <c r="B72" s="432">
        <f>SUM(C72+D72)</f>
        <v>0</v>
      </c>
      <c r="C72" s="433"/>
      <c r="D72" s="433"/>
      <c r="E72" s="433"/>
      <c r="F72" s="435" t="s">
        <v>445</v>
      </c>
      <c r="G72" s="431"/>
      <c r="H72" s="351"/>
      <c r="I72" s="351"/>
      <c r="J72" s="351"/>
      <c r="K72" s="351"/>
    </row>
    <row r="73" spans="1:11" ht="15" customHeight="1">
      <c r="A73" s="439" t="s">
        <v>784</v>
      </c>
      <c r="B73" s="432">
        <f>SUM(C73+D73)</f>
        <v>0</v>
      </c>
      <c r="C73" s="433"/>
      <c r="D73" s="433"/>
      <c r="E73" s="433">
        <f>C73</f>
        <v>0</v>
      </c>
      <c r="F73" s="435"/>
      <c r="G73" s="431"/>
      <c r="H73" s="351"/>
      <c r="I73" s="351"/>
      <c r="J73" s="351"/>
      <c r="K73" s="351"/>
    </row>
    <row r="74" spans="1:11" ht="15" customHeight="1">
      <c r="A74" s="434" t="s">
        <v>377</v>
      </c>
      <c r="B74" s="432">
        <f>SUM(C74:D74)</f>
        <v>0</v>
      </c>
      <c r="C74" s="432">
        <f>SUM(C71:C73)</f>
        <v>0</v>
      </c>
      <c r="D74" s="432">
        <f>SUM(D71:D73)</f>
        <v>0</v>
      </c>
      <c r="E74" s="432">
        <f>SUM(E71:E73)</f>
        <v>0</v>
      </c>
      <c r="F74" s="432">
        <f t="shared" ref="F74" si="10">SUM(F71:F73)</f>
        <v>0</v>
      </c>
      <c r="G74" s="572"/>
      <c r="H74" s="351"/>
      <c r="I74" s="351"/>
      <c r="J74" s="351"/>
      <c r="K74" s="351"/>
    </row>
    <row r="75" spans="1:11" ht="15" customHeight="1">
      <c r="A75" s="700" t="s">
        <v>378</v>
      </c>
      <c r="B75" s="701"/>
      <c r="C75" s="701"/>
      <c r="D75" s="701"/>
      <c r="E75" s="701"/>
      <c r="F75" s="701"/>
      <c r="G75" s="702"/>
      <c r="H75" s="351"/>
      <c r="I75" s="351"/>
      <c r="J75" s="351"/>
      <c r="K75" s="351"/>
    </row>
    <row r="76" spans="1:11" ht="15" customHeight="1">
      <c r="A76" s="427" t="s">
        <v>379</v>
      </c>
      <c r="B76" s="432">
        <f t="shared" ref="B76:B83" si="11">SUM(C76+D76)</f>
        <v>0</v>
      </c>
      <c r="C76" s="433"/>
      <c r="D76" s="433"/>
      <c r="E76" s="429"/>
      <c r="F76" s="430"/>
      <c r="G76" s="449"/>
      <c r="H76" s="351"/>
      <c r="I76" s="351"/>
      <c r="J76" s="351"/>
      <c r="K76" s="351"/>
    </row>
    <row r="77" spans="1:11" ht="15" customHeight="1">
      <c r="A77" s="427" t="s">
        <v>693</v>
      </c>
      <c r="B77" s="432">
        <f t="shared" si="11"/>
        <v>0</v>
      </c>
      <c r="C77" s="433"/>
      <c r="D77" s="433"/>
      <c r="E77" s="429"/>
      <c r="F77" s="430"/>
      <c r="G77" s="449"/>
      <c r="H77" s="351"/>
      <c r="I77" s="351"/>
      <c r="J77" s="351"/>
      <c r="K77" s="351"/>
    </row>
    <row r="78" spans="1:11" ht="15" customHeight="1">
      <c r="A78" s="427" t="s">
        <v>380</v>
      </c>
      <c r="B78" s="432">
        <f t="shared" si="11"/>
        <v>0</v>
      </c>
      <c r="C78" s="433"/>
      <c r="D78" s="433"/>
      <c r="E78" s="429"/>
      <c r="F78" s="430"/>
      <c r="G78" s="431"/>
      <c r="H78" s="351"/>
      <c r="I78" s="351"/>
      <c r="J78" s="351"/>
      <c r="K78" s="351"/>
    </row>
    <row r="79" spans="1:11" ht="15" customHeight="1">
      <c r="A79" s="437" t="s">
        <v>381</v>
      </c>
      <c r="B79" s="432">
        <f t="shared" si="11"/>
        <v>0</v>
      </c>
      <c r="C79" s="433"/>
      <c r="D79" s="433"/>
      <c r="E79" s="429"/>
      <c r="F79" s="430"/>
      <c r="G79" s="431"/>
      <c r="H79" s="351"/>
      <c r="I79" s="351"/>
      <c r="J79" s="351"/>
      <c r="K79" s="351"/>
    </row>
    <row r="80" spans="1:11" ht="15" customHeight="1">
      <c r="A80" s="427" t="s">
        <v>382</v>
      </c>
      <c r="B80" s="432">
        <f t="shared" si="11"/>
        <v>0</v>
      </c>
      <c r="C80" s="433"/>
      <c r="D80" s="433"/>
      <c r="E80" s="429"/>
      <c r="F80" s="430"/>
      <c r="G80" s="431"/>
      <c r="H80" s="351"/>
      <c r="I80" s="351"/>
      <c r="J80" s="351"/>
      <c r="K80" s="351"/>
    </row>
    <row r="81" spans="1:11" ht="15" customHeight="1">
      <c r="A81" s="438" t="s">
        <v>150</v>
      </c>
      <c r="B81" s="432">
        <f>SUM(C81+D81)</f>
        <v>0</v>
      </c>
      <c r="C81" s="433"/>
      <c r="D81" s="433"/>
      <c r="E81" s="429"/>
      <c r="F81" s="430"/>
      <c r="G81" s="431"/>
      <c r="H81" s="351"/>
      <c r="I81" s="351"/>
      <c r="J81" s="351"/>
      <c r="K81" s="351"/>
    </row>
    <row r="82" spans="1:11" ht="15" customHeight="1">
      <c r="A82" s="439" t="s">
        <v>794</v>
      </c>
      <c r="B82" s="432">
        <f t="shared" si="11"/>
        <v>0</v>
      </c>
      <c r="C82" s="433"/>
      <c r="D82" s="433"/>
      <c r="E82" s="429"/>
      <c r="F82" s="430"/>
      <c r="G82" s="431"/>
      <c r="H82" s="351"/>
      <c r="I82" s="351"/>
      <c r="J82" s="351"/>
      <c r="K82" s="351"/>
    </row>
    <row r="83" spans="1:11" ht="15" customHeight="1">
      <c r="A83" s="439" t="s">
        <v>351</v>
      </c>
      <c r="B83" s="432">
        <f t="shared" si="11"/>
        <v>0</v>
      </c>
      <c r="C83" s="433"/>
      <c r="D83" s="433"/>
      <c r="E83" s="429"/>
      <c r="F83" s="430"/>
      <c r="G83" s="431"/>
      <c r="H83" s="351"/>
      <c r="I83" s="351"/>
      <c r="J83" s="351"/>
      <c r="K83" s="351"/>
    </row>
    <row r="84" spans="1:11" ht="15" customHeight="1">
      <c r="A84" s="434" t="s">
        <v>383</v>
      </c>
      <c r="B84" s="432">
        <f>SUM(C84:D84)</f>
        <v>0</v>
      </c>
      <c r="C84" s="432">
        <f>SUM(C76:C83)</f>
        <v>0</v>
      </c>
      <c r="D84" s="432">
        <f>SUM(D76:D83)</f>
        <v>0</v>
      </c>
      <c r="E84" s="429"/>
      <c r="F84" s="430"/>
      <c r="G84" s="572"/>
      <c r="H84" s="351"/>
      <c r="I84" s="351"/>
      <c r="J84" s="351"/>
      <c r="K84" s="351"/>
    </row>
    <row r="85" spans="1:11" ht="15" customHeight="1">
      <c r="A85" s="700" t="s">
        <v>384</v>
      </c>
      <c r="B85" s="701"/>
      <c r="C85" s="701"/>
      <c r="D85" s="701"/>
      <c r="E85" s="701"/>
      <c r="F85" s="701"/>
      <c r="G85" s="702"/>
      <c r="H85" s="351"/>
      <c r="I85" s="351"/>
      <c r="J85" s="351"/>
      <c r="K85" s="351"/>
    </row>
    <row r="86" spans="1:11" ht="15" customHeight="1">
      <c r="A86" s="427" t="s">
        <v>385</v>
      </c>
      <c r="B86" s="432">
        <f>SUM(C86+D86)</f>
        <v>0</v>
      </c>
      <c r="C86" s="433"/>
      <c r="D86" s="433"/>
      <c r="E86" s="433"/>
      <c r="F86" s="435"/>
      <c r="G86" s="431"/>
      <c r="H86" s="351"/>
      <c r="I86" s="351"/>
      <c r="J86" s="351"/>
      <c r="K86" s="351"/>
    </row>
    <row r="87" spans="1:11" ht="15" customHeight="1">
      <c r="A87" s="427" t="s">
        <v>386</v>
      </c>
      <c r="B87" s="432">
        <f>SUM(C87+D87)</f>
        <v>0</v>
      </c>
      <c r="C87" s="433"/>
      <c r="D87" s="433"/>
      <c r="E87" s="433"/>
      <c r="F87" s="435"/>
      <c r="G87" s="431"/>
      <c r="H87" s="351"/>
      <c r="I87" s="351"/>
      <c r="J87" s="351"/>
      <c r="K87" s="351"/>
    </row>
    <row r="88" spans="1:11" ht="15" customHeight="1">
      <c r="A88" s="434" t="s">
        <v>387</v>
      </c>
      <c r="B88" s="432">
        <f>SUM(C88:D88)</f>
        <v>0</v>
      </c>
      <c r="C88" s="432">
        <f>SUM(C86:C87)</f>
        <v>0</v>
      </c>
      <c r="D88" s="432">
        <f t="shared" ref="D88:F88" si="12">SUM(D86:D87)</f>
        <v>0</v>
      </c>
      <c r="E88" s="432">
        <f t="shared" si="12"/>
        <v>0</v>
      </c>
      <c r="F88" s="432">
        <f t="shared" si="12"/>
        <v>0</v>
      </c>
      <c r="G88" s="572"/>
      <c r="H88" s="351"/>
      <c r="I88" s="351"/>
      <c r="J88" s="351"/>
      <c r="K88" s="351"/>
    </row>
    <row r="89" spans="1:11" ht="15" customHeight="1">
      <c r="A89" s="700" t="s">
        <v>388</v>
      </c>
      <c r="B89" s="701"/>
      <c r="C89" s="701"/>
      <c r="D89" s="701"/>
      <c r="E89" s="701"/>
      <c r="F89" s="701"/>
      <c r="G89" s="702"/>
      <c r="H89" s="351"/>
      <c r="I89" s="351"/>
      <c r="J89" s="351"/>
      <c r="K89" s="351"/>
    </row>
    <row r="90" spans="1:11" ht="15" customHeight="1">
      <c r="A90" s="427" t="s">
        <v>389</v>
      </c>
      <c r="B90" s="432">
        <f>SUM(C90+D90)</f>
        <v>0</v>
      </c>
      <c r="C90" s="433"/>
      <c r="D90" s="433"/>
      <c r="E90" s="429"/>
      <c r="F90" s="430"/>
      <c r="G90" s="431"/>
      <c r="H90" s="351"/>
      <c r="I90" s="351"/>
      <c r="J90" s="351"/>
      <c r="K90" s="351"/>
    </row>
    <row r="91" spans="1:11" ht="15" customHeight="1">
      <c r="A91" s="427" t="s">
        <v>390</v>
      </c>
      <c r="B91" s="432">
        <f t="shared" ref="B91:B102" si="13">SUM(C91+D91)</f>
        <v>0</v>
      </c>
      <c r="C91" s="433"/>
      <c r="D91" s="433"/>
      <c r="E91" s="433"/>
      <c r="F91" s="435"/>
      <c r="G91" s="431"/>
      <c r="H91" s="351"/>
      <c r="I91" s="351"/>
      <c r="J91" s="351"/>
      <c r="K91" s="351"/>
    </row>
    <row r="92" spans="1:11" ht="15" customHeight="1">
      <c r="A92" s="427" t="s">
        <v>391</v>
      </c>
      <c r="B92" s="432">
        <f t="shared" si="13"/>
        <v>0</v>
      </c>
      <c r="C92" s="433"/>
      <c r="D92" s="433"/>
      <c r="E92" s="433"/>
      <c r="F92" s="435"/>
      <c r="G92" s="431"/>
      <c r="H92" s="351"/>
      <c r="I92" s="351"/>
      <c r="J92" s="351"/>
      <c r="K92" s="351"/>
    </row>
    <row r="93" spans="1:11" ht="15" customHeight="1">
      <c r="A93" s="427" t="s">
        <v>392</v>
      </c>
      <c r="B93" s="432">
        <f t="shared" si="13"/>
        <v>0</v>
      </c>
      <c r="C93" s="433"/>
      <c r="D93" s="433"/>
      <c r="E93" s="433"/>
      <c r="F93" s="435"/>
      <c r="G93" s="431"/>
      <c r="H93" s="351"/>
      <c r="I93" s="351"/>
      <c r="J93" s="351"/>
      <c r="K93" s="351"/>
    </row>
    <row r="94" spans="1:11" ht="15" customHeight="1">
      <c r="A94" s="427" t="s">
        <v>393</v>
      </c>
      <c r="B94" s="432">
        <f t="shared" si="13"/>
        <v>0</v>
      </c>
      <c r="C94" s="433"/>
      <c r="D94" s="433"/>
      <c r="E94" s="433"/>
      <c r="F94" s="435"/>
      <c r="G94" s="431"/>
      <c r="H94" s="351"/>
      <c r="I94" s="351"/>
      <c r="J94" s="351"/>
      <c r="K94" s="351"/>
    </row>
    <row r="95" spans="1:11" ht="15" customHeight="1">
      <c r="A95" s="427" t="s">
        <v>394</v>
      </c>
      <c r="B95" s="432">
        <f t="shared" si="13"/>
        <v>0</v>
      </c>
      <c r="C95" s="433"/>
      <c r="D95" s="433"/>
      <c r="E95" s="429"/>
      <c r="F95" s="430"/>
      <c r="G95" s="431"/>
      <c r="H95" s="351"/>
      <c r="I95" s="351"/>
      <c r="J95" s="351"/>
      <c r="K95" s="351"/>
    </row>
    <row r="96" spans="1:11" ht="15" customHeight="1">
      <c r="A96" s="427" t="s">
        <v>395</v>
      </c>
      <c r="B96" s="432">
        <f t="shared" si="13"/>
        <v>0</v>
      </c>
      <c r="C96" s="433"/>
      <c r="D96" s="433"/>
      <c r="E96" s="433"/>
      <c r="F96" s="435"/>
      <c r="G96" s="431"/>
      <c r="H96" s="351"/>
      <c r="I96" s="351"/>
      <c r="J96" s="351"/>
      <c r="K96" s="351"/>
    </row>
    <row r="97" spans="1:11" ht="15" customHeight="1">
      <c r="A97" s="427" t="s">
        <v>396</v>
      </c>
      <c r="B97" s="432">
        <f t="shared" si="13"/>
        <v>0</v>
      </c>
      <c r="C97" s="433"/>
      <c r="D97" s="433"/>
      <c r="E97" s="433"/>
      <c r="F97" s="435"/>
      <c r="G97" s="431"/>
      <c r="H97" s="351"/>
      <c r="I97" s="351"/>
      <c r="J97" s="351"/>
      <c r="K97" s="351"/>
    </row>
    <row r="98" spans="1:11" ht="15" customHeight="1">
      <c r="A98" s="438" t="s">
        <v>397</v>
      </c>
      <c r="B98" s="432">
        <f t="shared" si="13"/>
        <v>0</v>
      </c>
      <c r="C98" s="433"/>
      <c r="D98" s="433"/>
      <c r="E98" s="433"/>
      <c r="F98" s="435"/>
      <c r="G98" s="431"/>
      <c r="H98" s="351"/>
      <c r="I98" s="351"/>
      <c r="J98" s="351"/>
      <c r="K98" s="351"/>
    </row>
    <row r="99" spans="1:11" ht="15" customHeight="1">
      <c r="A99" s="438" t="s">
        <v>398</v>
      </c>
      <c r="B99" s="432">
        <f t="shared" si="13"/>
        <v>0</v>
      </c>
      <c r="C99" s="433"/>
      <c r="D99" s="433"/>
      <c r="E99" s="433"/>
      <c r="F99" s="435"/>
      <c r="G99" s="431"/>
      <c r="H99" s="351"/>
      <c r="I99" s="351"/>
      <c r="J99" s="351"/>
      <c r="K99" s="351"/>
    </row>
    <row r="100" spans="1:11" ht="15" customHeight="1">
      <c r="A100" s="439" t="s">
        <v>781</v>
      </c>
      <c r="B100" s="432">
        <f t="shared" si="13"/>
        <v>0</v>
      </c>
      <c r="C100" s="433"/>
      <c r="D100" s="433"/>
      <c r="E100" s="433"/>
      <c r="F100" s="435"/>
      <c r="G100" s="431"/>
      <c r="H100" s="351"/>
      <c r="I100" s="351"/>
      <c r="J100" s="351"/>
      <c r="K100" s="351"/>
    </row>
    <row r="101" spans="1:11" ht="15" customHeight="1">
      <c r="A101" s="439" t="s">
        <v>782</v>
      </c>
      <c r="B101" s="432">
        <f>SUM(C101+D101)</f>
        <v>0</v>
      </c>
      <c r="C101" s="433"/>
      <c r="D101" s="433"/>
      <c r="E101" s="433"/>
      <c r="F101" s="435"/>
      <c r="G101" s="431"/>
      <c r="H101" s="351"/>
      <c r="I101" s="351"/>
      <c r="J101" s="351"/>
      <c r="K101" s="351"/>
    </row>
    <row r="102" spans="1:11" ht="15" customHeight="1">
      <c r="A102" s="439" t="s">
        <v>351</v>
      </c>
      <c r="B102" s="432">
        <f t="shared" si="13"/>
        <v>0</v>
      </c>
      <c r="C102" s="433"/>
      <c r="D102" s="433"/>
      <c r="E102" s="433"/>
      <c r="F102" s="435"/>
      <c r="G102" s="431"/>
      <c r="H102" s="351"/>
      <c r="I102" s="351"/>
      <c r="J102" s="351"/>
      <c r="K102" s="351"/>
    </row>
    <row r="103" spans="1:11" ht="15" customHeight="1">
      <c r="A103" s="439" t="s">
        <v>351</v>
      </c>
      <c r="B103" s="432">
        <f>SUM(C103+D103)</f>
        <v>0</v>
      </c>
      <c r="C103" s="433"/>
      <c r="D103" s="433"/>
      <c r="E103" s="433"/>
      <c r="F103" s="435"/>
      <c r="G103" s="431"/>
      <c r="H103" s="351"/>
      <c r="I103" s="351"/>
      <c r="J103" s="351"/>
      <c r="K103" s="351"/>
    </row>
    <row r="104" spans="1:11" ht="15" customHeight="1">
      <c r="A104" s="439" t="s">
        <v>351</v>
      </c>
      <c r="B104" s="432">
        <f t="shared" ref="B104" si="14">SUM(C104+D104)</f>
        <v>0</v>
      </c>
      <c r="C104" s="433"/>
      <c r="D104" s="433"/>
      <c r="E104" s="433"/>
      <c r="F104" s="435"/>
      <c r="G104" s="431"/>
      <c r="H104" s="351"/>
      <c r="I104" s="351"/>
      <c r="J104" s="351"/>
      <c r="K104" s="351"/>
    </row>
    <row r="105" spans="1:11" ht="15" customHeight="1">
      <c r="A105" s="439" t="s">
        <v>351</v>
      </c>
      <c r="B105" s="432">
        <f>SUM(C105+D105)</f>
        <v>0</v>
      </c>
      <c r="C105" s="433"/>
      <c r="D105" s="433"/>
      <c r="E105" s="433"/>
      <c r="F105" s="435"/>
      <c r="G105" s="431"/>
      <c r="H105" s="351"/>
      <c r="I105" s="351"/>
      <c r="J105" s="351"/>
      <c r="K105" s="351"/>
    </row>
    <row r="106" spans="1:11" ht="15" customHeight="1">
      <c r="A106" s="434" t="s">
        <v>399</v>
      </c>
      <c r="B106" s="432">
        <f>SUM(C106:D106)</f>
        <v>0</v>
      </c>
      <c r="C106" s="432">
        <f>SUM(C90:C105)</f>
        <v>0</v>
      </c>
      <c r="D106" s="432">
        <f t="shared" ref="D106:F106" si="15">SUM(D90:D105)</f>
        <v>0</v>
      </c>
      <c r="E106" s="432">
        <f t="shared" si="15"/>
        <v>0</v>
      </c>
      <c r="F106" s="432">
        <f t="shared" si="15"/>
        <v>0</v>
      </c>
      <c r="G106" s="431"/>
      <c r="H106" s="351"/>
      <c r="I106" s="351"/>
      <c r="J106" s="351"/>
      <c r="K106" s="351"/>
    </row>
    <row r="107" spans="1:11" ht="15" customHeight="1">
      <c r="A107" s="434" t="s">
        <v>400</v>
      </c>
      <c r="B107" s="432">
        <f>SUM(C107:D107)</f>
        <v>5240000</v>
      </c>
      <c r="C107" s="432">
        <f>SUM(C70+C74+C84+C88+C106)</f>
        <v>5240000</v>
      </c>
      <c r="D107" s="432">
        <f>SUM(D70+D74+D84+D88+D106)</f>
        <v>0</v>
      </c>
      <c r="E107" s="432">
        <f>SUM(+E70+E74+E88+E106)</f>
        <v>0</v>
      </c>
      <c r="F107" s="447">
        <f>SUM(F70+F74+F88+F106)</f>
        <v>0</v>
      </c>
      <c r="G107" s="572"/>
      <c r="H107" s="351"/>
      <c r="I107" s="351"/>
      <c r="J107" s="351"/>
      <c r="K107" s="351"/>
    </row>
    <row r="108" spans="1:11" ht="15" customHeight="1">
      <c r="A108" s="700" t="s">
        <v>401</v>
      </c>
      <c r="B108" s="701"/>
      <c r="C108" s="701"/>
      <c r="D108" s="701"/>
      <c r="E108" s="701"/>
      <c r="F108" s="701"/>
      <c r="G108" s="702"/>
      <c r="H108" s="351"/>
      <c r="I108" s="351"/>
      <c r="J108" s="351"/>
      <c r="K108" s="351"/>
    </row>
    <row r="109" spans="1:11" ht="15" customHeight="1">
      <c r="A109" s="427" t="s">
        <v>402</v>
      </c>
      <c r="B109" s="428">
        <f t="shared" ref="B109:B118" si="16">SUM(C109+D109)</f>
        <v>0</v>
      </c>
      <c r="C109" s="433"/>
      <c r="D109" s="433"/>
      <c r="E109" s="433"/>
      <c r="F109" s="435"/>
      <c r="G109" s="431"/>
      <c r="H109" s="351"/>
      <c r="I109" s="351"/>
      <c r="J109" s="351"/>
      <c r="K109" s="351"/>
    </row>
    <row r="110" spans="1:11" ht="15" customHeight="1">
      <c r="A110" s="427" t="s">
        <v>403</v>
      </c>
      <c r="B110" s="428">
        <f t="shared" si="16"/>
        <v>0</v>
      </c>
      <c r="C110" s="433"/>
      <c r="D110" s="433"/>
      <c r="E110" s="433"/>
      <c r="F110" s="435"/>
      <c r="G110" s="431"/>
      <c r="H110" s="351"/>
      <c r="I110" s="351"/>
      <c r="J110" s="351"/>
      <c r="K110" s="351"/>
    </row>
    <row r="111" spans="1:11" ht="15" customHeight="1">
      <c r="A111" s="427" t="s">
        <v>404</v>
      </c>
      <c r="B111" s="428">
        <f t="shared" si="16"/>
        <v>0</v>
      </c>
      <c r="C111" s="433"/>
      <c r="D111" s="433"/>
      <c r="E111" s="433"/>
      <c r="F111" s="435"/>
      <c r="G111" s="431"/>
      <c r="H111" s="351"/>
      <c r="I111" s="351"/>
      <c r="J111" s="351"/>
      <c r="K111" s="351"/>
    </row>
    <row r="112" spans="1:11" ht="15" customHeight="1">
      <c r="A112" s="427" t="s">
        <v>405</v>
      </c>
      <c r="B112" s="428">
        <f t="shared" si="16"/>
        <v>0</v>
      </c>
      <c r="C112" s="433"/>
      <c r="D112" s="433"/>
      <c r="E112" s="433"/>
      <c r="F112" s="435"/>
      <c r="G112" s="431"/>
      <c r="H112" s="351"/>
      <c r="I112" s="351"/>
      <c r="J112" s="351"/>
      <c r="K112" s="351"/>
    </row>
    <row r="113" spans="1:13" ht="15" customHeight="1">
      <c r="A113" s="427" t="s">
        <v>406</v>
      </c>
      <c r="B113" s="428">
        <f>SUM(C113+D113)</f>
        <v>0</v>
      </c>
      <c r="C113" s="433"/>
      <c r="D113" s="433"/>
      <c r="E113" s="433"/>
      <c r="F113" s="435"/>
      <c r="G113" s="431"/>
      <c r="H113" s="351"/>
      <c r="I113" s="351"/>
      <c r="J113" s="351"/>
      <c r="K113" s="351"/>
    </row>
    <row r="114" spans="1:13" ht="15" customHeight="1">
      <c r="A114" s="439" t="s">
        <v>788</v>
      </c>
      <c r="B114" s="432">
        <f t="shared" ref="B114" si="17">SUM(C114+D114)</f>
        <v>0</v>
      </c>
      <c r="C114" s="433"/>
      <c r="D114" s="433"/>
      <c r="E114" s="433"/>
      <c r="F114" s="435"/>
      <c r="G114" s="431"/>
      <c r="H114" s="351"/>
      <c r="I114" s="351"/>
      <c r="J114" s="351"/>
      <c r="K114" s="351"/>
    </row>
    <row r="115" spans="1:13" ht="15" customHeight="1">
      <c r="A115" s="439" t="s">
        <v>351</v>
      </c>
      <c r="B115" s="432">
        <f>SUM(C115+D115)</f>
        <v>0</v>
      </c>
      <c r="C115" s="433"/>
      <c r="D115" s="433"/>
      <c r="E115" s="433"/>
      <c r="F115" s="435"/>
      <c r="G115" s="431"/>
      <c r="H115" s="351"/>
      <c r="I115" s="351"/>
      <c r="J115" s="351"/>
      <c r="K115" s="351"/>
    </row>
    <row r="116" spans="1:13" ht="15" customHeight="1">
      <c r="A116" s="439" t="s">
        <v>351</v>
      </c>
      <c r="B116" s="432">
        <f t="shared" ref="B116" si="18">SUM(C116+D116)</f>
        <v>0</v>
      </c>
      <c r="C116" s="433"/>
      <c r="D116" s="433"/>
      <c r="E116" s="433"/>
      <c r="F116" s="435"/>
      <c r="G116" s="431"/>
      <c r="H116" s="351"/>
      <c r="I116" s="351"/>
      <c r="J116" s="351"/>
      <c r="K116" s="351"/>
    </row>
    <row r="117" spans="1:13" ht="15" customHeight="1">
      <c r="A117" s="439" t="s">
        <v>351</v>
      </c>
      <c r="B117" s="432">
        <f>SUM(C117+D117)</f>
        <v>0</v>
      </c>
      <c r="C117" s="433"/>
      <c r="D117" s="433"/>
      <c r="E117" s="433"/>
      <c r="F117" s="435"/>
      <c r="G117" s="431"/>
      <c r="H117" s="351"/>
      <c r="I117" s="351"/>
      <c r="J117" s="351"/>
      <c r="K117" s="351"/>
    </row>
    <row r="118" spans="1:13" ht="15" customHeight="1">
      <c r="A118" s="439" t="s">
        <v>351</v>
      </c>
      <c r="B118" s="428">
        <f t="shared" si="16"/>
        <v>0</v>
      </c>
      <c r="C118" s="433"/>
      <c r="D118" s="433"/>
      <c r="E118" s="433"/>
      <c r="F118" s="435"/>
      <c r="G118" s="431"/>
      <c r="H118" s="351"/>
      <c r="I118" s="351"/>
      <c r="J118" s="351"/>
      <c r="K118" s="351"/>
    </row>
    <row r="119" spans="1:13" ht="15" customHeight="1">
      <c r="A119" s="434" t="s">
        <v>407</v>
      </c>
      <c r="B119" s="432">
        <f>SUM(C119:D119)</f>
        <v>0</v>
      </c>
      <c r="C119" s="432">
        <f>SUM(C109:C118)</f>
        <v>0</v>
      </c>
      <c r="D119" s="432">
        <f t="shared" ref="D119:F119" si="19">SUM(D109:D118)</f>
        <v>0</v>
      </c>
      <c r="E119" s="432">
        <f t="shared" si="19"/>
        <v>0</v>
      </c>
      <c r="F119" s="447">
        <f t="shared" si="19"/>
        <v>0</v>
      </c>
      <c r="G119" s="431"/>
      <c r="H119" s="351"/>
      <c r="I119" s="351"/>
      <c r="J119" s="351"/>
      <c r="K119" s="351"/>
    </row>
    <row r="120" spans="1:13" ht="15" customHeight="1">
      <c r="A120" s="434" t="s">
        <v>408</v>
      </c>
      <c r="B120" s="432">
        <f>SUM(C120:D120)</f>
        <v>5240000</v>
      </c>
      <c r="C120" s="432">
        <f t="shared" ref="C120:D120" si="20">SUM(C107+C119)</f>
        <v>5240000</v>
      </c>
      <c r="D120" s="432">
        <f t="shared" si="20"/>
        <v>0</v>
      </c>
      <c r="E120" s="432">
        <f>E107+E119</f>
        <v>0</v>
      </c>
      <c r="F120" s="447">
        <f>F107+F119</f>
        <v>0</v>
      </c>
      <c r="G120" s="431"/>
      <c r="H120" s="351"/>
      <c r="I120" s="351"/>
      <c r="J120" s="351"/>
      <c r="K120" s="351"/>
    </row>
    <row r="121" spans="1:13" s="356" customFormat="1" ht="15" customHeight="1">
      <c r="A121" s="708" t="s">
        <v>288</v>
      </c>
      <c r="B121" s="709"/>
      <c r="C121" s="709"/>
      <c r="D121" s="709"/>
      <c r="E121" s="709"/>
      <c r="F121" s="709"/>
      <c r="G121" s="710"/>
      <c r="H121" s="7"/>
    </row>
    <row r="122" spans="1:13" s="359" customFormat="1" ht="75.2" customHeight="1" thickBot="1">
      <c r="A122" s="711"/>
      <c r="B122" s="712"/>
      <c r="C122" s="712"/>
      <c r="D122" s="712"/>
      <c r="E122" s="712"/>
      <c r="F122" s="712"/>
      <c r="G122" s="713"/>
      <c r="H122" s="357"/>
      <c r="I122" s="357"/>
      <c r="J122" s="357"/>
      <c r="K122" s="357"/>
      <c r="L122" s="358"/>
      <c r="M122" s="358"/>
    </row>
    <row r="123" spans="1:13" ht="15" customHeight="1">
      <c r="H123" s="288"/>
    </row>
    <row r="129" spans="1:16384" s="359" customFormat="1" ht="15" customHeight="1">
      <c r="A129" s="450"/>
      <c r="B129" s="451"/>
      <c r="C129" s="451"/>
      <c r="D129" s="451"/>
      <c r="E129" s="451"/>
      <c r="F129" s="451"/>
      <c r="G129" s="452"/>
      <c r="H129" s="360"/>
      <c r="I129" s="360"/>
      <c r="J129" s="360"/>
      <c r="K129" s="360"/>
    </row>
    <row r="130" spans="1:16384" s="359" customFormat="1" ht="15" customHeight="1">
      <c r="A130" s="450"/>
      <c r="B130" s="451"/>
      <c r="C130" s="451"/>
      <c r="D130" s="451"/>
      <c r="E130" s="451"/>
      <c r="F130" s="451"/>
      <c r="G130" s="452"/>
      <c r="H130" s="360"/>
      <c r="I130" s="360"/>
      <c r="J130" s="360"/>
      <c r="K130" s="360"/>
    </row>
    <row r="131" spans="1:16384" s="359" customFormat="1" ht="15" customHeight="1">
      <c r="A131" s="450"/>
      <c r="B131" s="451"/>
      <c r="C131" s="451"/>
      <c r="D131" s="451"/>
      <c r="E131" s="451"/>
      <c r="F131" s="451"/>
      <c r="G131" s="452"/>
      <c r="H131" s="360"/>
      <c r="I131" s="360"/>
      <c r="J131" s="360"/>
      <c r="K131" s="360"/>
    </row>
    <row r="132" spans="1:16384" s="359" customFormat="1" ht="15" customHeight="1">
      <c r="A132" s="450"/>
      <c r="B132" s="451"/>
      <c r="C132" s="451"/>
      <c r="D132" s="451"/>
      <c r="E132" s="451"/>
      <c r="F132" s="451"/>
      <c r="G132" s="452"/>
      <c r="H132" s="360"/>
      <c r="I132" s="360"/>
      <c r="J132" s="360"/>
      <c r="K132" s="360"/>
    </row>
    <row r="133" spans="1:16384" s="359" customFormat="1" ht="15" customHeight="1">
      <c r="A133" s="450"/>
      <c r="B133" s="451"/>
      <c r="C133" s="451"/>
      <c r="D133" s="451"/>
      <c r="E133" s="451"/>
      <c r="F133" s="451"/>
      <c r="G133" s="452"/>
      <c r="H133" s="360"/>
      <c r="I133" s="360"/>
      <c r="J133" s="360"/>
      <c r="K133" s="360"/>
    </row>
    <row r="134" spans="1:16384" s="359" customFormat="1" ht="15" customHeight="1">
      <c r="A134" s="450"/>
      <c r="B134" s="451"/>
      <c r="C134" s="451"/>
      <c r="D134" s="451"/>
      <c r="E134" s="451"/>
      <c r="F134" s="451"/>
      <c r="G134" s="452"/>
      <c r="H134" s="360"/>
      <c r="I134" s="360"/>
      <c r="J134" s="360"/>
      <c r="K134" s="360"/>
    </row>
    <row r="135" spans="1:16384" s="359" customFormat="1" ht="15" customHeight="1">
      <c r="A135" s="450"/>
      <c r="B135" s="451"/>
      <c r="C135" s="451"/>
      <c r="D135" s="451"/>
      <c r="E135" s="451"/>
      <c r="F135" s="451"/>
      <c r="G135" s="452"/>
      <c r="H135" s="360"/>
      <c r="I135" s="360"/>
      <c r="J135" s="360"/>
      <c r="K135" s="360"/>
    </row>
    <row r="141" spans="1:16384" s="356" customFormat="1" ht="15" customHeight="1">
      <c r="A141" s="450"/>
      <c r="B141" s="451"/>
      <c r="C141" s="451"/>
      <c r="D141" s="451"/>
      <c r="E141" s="451"/>
      <c r="F141" s="451"/>
      <c r="G141" s="452"/>
      <c r="H141" s="360"/>
      <c r="I141" s="360"/>
      <c r="J141" s="360"/>
      <c r="K141" s="360"/>
      <c r="L141" s="359"/>
      <c r="M141" s="359"/>
      <c r="N141" s="359"/>
      <c r="O141" s="359"/>
      <c r="P141" s="359"/>
      <c r="Q141" s="359"/>
      <c r="R141" s="359"/>
      <c r="S141" s="359"/>
      <c r="T141" s="359"/>
      <c r="U141" s="359"/>
      <c r="V141" s="359"/>
      <c r="W141" s="359"/>
      <c r="X141" s="359"/>
      <c r="Y141" s="359"/>
      <c r="Z141" s="359"/>
      <c r="AA141" s="359"/>
      <c r="AB141" s="359"/>
      <c r="AC141" s="359"/>
      <c r="AD141" s="359"/>
      <c r="AE141" s="359"/>
      <c r="AF141" s="359"/>
      <c r="AG141" s="359"/>
      <c r="AH141" s="359"/>
      <c r="AI141" s="359"/>
      <c r="AJ141" s="359"/>
      <c r="AK141" s="359"/>
      <c r="AL141" s="359"/>
      <c r="AM141" s="359"/>
      <c r="AN141" s="359"/>
      <c r="AO141" s="359"/>
      <c r="AP141" s="359"/>
      <c r="AQ141" s="359"/>
      <c r="AR141" s="359"/>
      <c r="AS141" s="359"/>
      <c r="AT141" s="359"/>
      <c r="AU141" s="359"/>
      <c r="AV141" s="359"/>
      <c r="AW141" s="359"/>
      <c r="AX141" s="359"/>
      <c r="AY141" s="359"/>
      <c r="AZ141" s="359"/>
      <c r="BA141" s="359"/>
      <c r="BB141" s="359"/>
      <c r="BC141" s="359"/>
      <c r="BD141" s="359"/>
      <c r="BE141" s="359"/>
      <c r="BF141" s="359"/>
      <c r="BG141" s="359"/>
      <c r="BH141" s="359"/>
      <c r="BI141" s="359"/>
      <c r="BJ141" s="359"/>
      <c r="BK141" s="359"/>
      <c r="BL141" s="359"/>
      <c r="BM141" s="359"/>
      <c r="BN141" s="359"/>
      <c r="BO141" s="359"/>
      <c r="BP141" s="359"/>
      <c r="BQ141" s="359"/>
      <c r="BR141" s="359"/>
      <c r="BS141" s="359"/>
      <c r="BT141" s="359"/>
      <c r="BU141" s="359"/>
      <c r="BV141" s="359"/>
      <c r="BW141" s="359"/>
      <c r="BX141" s="359"/>
      <c r="BY141" s="359"/>
      <c r="BZ141" s="359"/>
      <c r="CA141" s="359"/>
      <c r="CB141" s="359"/>
      <c r="CC141" s="359"/>
      <c r="CD141" s="359"/>
      <c r="CE141" s="359"/>
      <c r="CF141" s="359"/>
      <c r="CG141" s="359"/>
      <c r="CH141" s="359"/>
      <c r="CI141" s="359"/>
      <c r="CJ141" s="359"/>
      <c r="CK141" s="359"/>
      <c r="CL141" s="359"/>
      <c r="CM141" s="359"/>
      <c r="CN141" s="359"/>
      <c r="CO141" s="359"/>
      <c r="CP141" s="359"/>
      <c r="CQ141" s="359"/>
      <c r="CR141" s="359"/>
      <c r="CS141" s="359"/>
      <c r="CT141" s="359"/>
      <c r="CU141" s="359"/>
      <c r="CV141" s="359"/>
      <c r="CW141" s="359"/>
      <c r="CX141" s="359"/>
      <c r="CY141" s="359"/>
      <c r="CZ141" s="359"/>
      <c r="DA141" s="359"/>
      <c r="DB141" s="359"/>
      <c r="DC141" s="359"/>
      <c r="DD141" s="359"/>
      <c r="DE141" s="359"/>
      <c r="DF141" s="359"/>
      <c r="DG141" s="359"/>
      <c r="DH141" s="359"/>
      <c r="DI141" s="359"/>
      <c r="DJ141" s="359"/>
      <c r="DK141" s="359"/>
      <c r="DL141" s="359"/>
      <c r="DM141" s="359"/>
      <c r="DN141" s="359"/>
      <c r="DO141" s="359"/>
      <c r="DP141" s="359"/>
      <c r="DQ141" s="359"/>
      <c r="DR141" s="359"/>
      <c r="DS141" s="359"/>
      <c r="DT141" s="359"/>
      <c r="DU141" s="359"/>
      <c r="DV141" s="359"/>
      <c r="DW141" s="359"/>
      <c r="DX141" s="359"/>
      <c r="DY141" s="359"/>
      <c r="DZ141" s="359"/>
      <c r="EA141" s="359"/>
      <c r="EB141" s="359"/>
      <c r="EC141" s="359"/>
      <c r="ED141" s="359"/>
      <c r="EE141" s="359"/>
      <c r="EF141" s="359"/>
      <c r="EG141" s="359"/>
      <c r="EH141" s="359"/>
      <c r="EI141" s="359"/>
      <c r="EJ141" s="359"/>
      <c r="EK141" s="359"/>
      <c r="EL141" s="359"/>
      <c r="EM141" s="359"/>
      <c r="EN141" s="359"/>
      <c r="EO141" s="359"/>
      <c r="EP141" s="359"/>
      <c r="EQ141" s="359"/>
      <c r="ER141" s="359"/>
      <c r="ES141" s="359"/>
      <c r="ET141" s="359"/>
      <c r="EU141" s="359"/>
      <c r="EV141" s="359"/>
      <c r="EW141" s="359"/>
      <c r="EX141" s="359"/>
      <c r="EY141" s="359"/>
      <c r="EZ141" s="359"/>
      <c r="FA141" s="359"/>
      <c r="FB141" s="359"/>
      <c r="FC141" s="359"/>
      <c r="FD141" s="359"/>
      <c r="FE141" s="359"/>
      <c r="FF141" s="359"/>
      <c r="FG141" s="359"/>
      <c r="FH141" s="359"/>
      <c r="FI141" s="359"/>
      <c r="FJ141" s="359"/>
      <c r="FK141" s="359"/>
      <c r="FL141" s="359"/>
      <c r="FM141" s="359"/>
      <c r="FN141" s="359"/>
      <c r="FO141" s="359"/>
      <c r="FP141" s="359"/>
      <c r="FQ141" s="359"/>
      <c r="FR141" s="359"/>
      <c r="FS141" s="359"/>
      <c r="FT141" s="359"/>
      <c r="FU141" s="359"/>
      <c r="FV141" s="359"/>
      <c r="FW141" s="359"/>
      <c r="FX141" s="359"/>
      <c r="FY141" s="359"/>
      <c r="FZ141" s="359"/>
      <c r="GA141" s="359"/>
      <c r="GB141" s="359"/>
      <c r="GC141" s="359"/>
      <c r="GD141" s="359"/>
      <c r="GE141" s="359"/>
      <c r="GF141" s="359"/>
      <c r="GG141" s="359"/>
      <c r="GH141" s="359"/>
      <c r="GI141" s="359"/>
      <c r="GJ141" s="359"/>
      <c r="GK141" s="359"/>
      <c r="GL141" s="359"/>
      <c r="GM141" s="359"/>
      <c r="GN141" s="359"/>
      <c r="GO141" s="359"/>
      <c r="GP141" s="359"/>
      <c r="GQ141" s="359"/>
      <c r="GR141" s="359"/>
      <c r="GS141" s="359"/>
      <c r="GT141" s="359"/>
      <c r="GU141" s="359"/>
      <c r="GV141" s="359"/>
      <c r="GW141" s="359"/>
      <c r="GX141" s="359"/>
      <c r="GY141" s="359"/>
      <c r="GZ141" s="359"/>
      <c r="HA141" s="359"/>
      <c r="HB141" s="359"/>
      <c r="HC141" s="359"/>
      <c r="HD141" s="359"/>
      <c r="HE141" s="359"/>
      <c r="HF141" s="359"/>
      <c r="HG141" s="359"/>
      <c r="HH141" s="359"/>
      <c r="HI141" s="359"/>
      <c r="HJ141" s="359"/>
      <c r="HK141" s="359"/>
      <c r="HL141" s="359"/>
      <c r="HM141" s="359"/>
      <c r="HN141" s="359"/>
      <c r="HO141" s="359"/>
      <c r="HP141" s="359"/>
      <c r="HQ141" s="359"/>
      <c r="HR141" s="359"/>
      <c r="HS141" s="359"/>
      <c r="HT141" s="359"/>
      <c r="HU141" s="359"/>
      <c r="HV141" s="359"/>
      <c r="HW141" s="359"/>
      <c r="HX141" s="359"/>
      <c r="HY141" s="359"/>
      <c r="HZ141" s="359"/>
      <c r="IA141" s="359"/>
      <c r="IB141" s="359"/>
      <c r="IC141" s="359"/>
      <c r="ID141" s="359"/>
      <c r="IE141" s="359"/>
      <c r="IF141" s="359"/>
      <c r="IG141" s="359"/>
      <c r="IH141" s="359"/>
      <c r="II141" s="359"/>
      <c r="IJ141" s="359"/>
      <c r="IK141" s="359"/>
      <c r="IL141" s="359"/>
      <c r="IM141" s="359"/>
      <c r="IN141" s="359"/>
      <c r="IO141" s="359"/>
      <c r="IP141" s="359"/>
      <c r="IQ141" s="359"/>
      <c r="IR141" s="359"/>
      <c r="IS141" s="359"/>
      <c r="IT141" s="359"/>
      <c r="IU141" s="359"/>
      <c r="IV141" s="359"/>
      <c r="IW141" s="359"/>
      <c r="IX141" s="359"/>
      <c r="IY141" s="359"/>
      <c r="IZ141" s="359"/>
      <c r="JA141" s="359"/>
      <c r="JB141" s="359"/>
      <c r="JC141" s="359"/>
      <c r="JD141" s="359"/>
      <c r="JE141" s="359"/>
      <c r="JF141" s="359"/>
      <c r="JG141" s="359"/>
      <c r="JH141" s="359"/>
      <c r="JI141" s="359"/>
      <c r="JJ141" s="359"/>
      <c r="JK141" s="359"/>
      <c r="JL141" s="359"/>
      <c r="JM141" s="359"/>
      <c r="JN141" s="359"/>
      <c r="JO141" s="359"/>
      <c r="JP141" s="359"/>
      <c r="JQ141" s="359"/>
      <c r="JR141" s="359"/>
      <c r="JS141" s="359"/>
      <c r="JT141" s="359"/>
      <c r="JU141" s="359"/>
      <c r="JV141" s="359"/>
      <c r="JW141" s="359"/>
      <c r="JX141" s="359"/>
      <c r="JY141" s="359"/>
      <c r="JZ141" s="359"/>
      <c r="KA141" s="359"/>
      <c r="KB141" s="359"/>
      <c r="KC141" s="359"/>
      <c r="KD141" s="359"/>
      <c r="KE141" s="359"/>
      <c r="KF141" s="359"/>
      <c r="KG141" s="359"/>
      <c r="KH141" s="359"/>
      <c r="KI141" s="359"/>
      <c r="KJ141" s="359"/>
      <c r="KK141" s="359"/>
      <c r="KL141" s="359"/>
      <c r="KM141" s="359"/>
      <c r="KN141" s="359"/>
      <c r="KO141" s="359"/>
      <c r="KP141" s="359"/>
      <c r="KQ141" s="359"/>
      <c r="KR141" s="359"/>
      <c r="KS141" s="359"/>
      <c r="KT141" s="359"/>
      <c r="KU141" s="359"/>
      <c r="KV141" s="359"/>
      <c r="KW141" s="359"/>
      <c r="KX141" s="359"/>
      <c r="KY141" s="359"/>
      <c r="KZ141" s="359"/>
      <c r="LA141" s="359"/>
      <c r="LB141" s="359"/>
      <c r="LC141" s="359"/>
      <c r="LD141" s="359"/>
      <c r="LE141" s="359"/>
      <c r="LF141" s="359"/>
      <c r="LG141" s="359"/>
      <c r="LH141" s="359"/>
      <c r="LI141" s="359"/>
      <c r="LJ141" s="359"/>
      <c r="LK141" s="359"/>
      <c r="LL141" s="359"/>
      <c r="LM141" s="359"/>
      <c r="LN141" s="359"/>
      <c r="LO141" s="359"/>
      <c r="LP141" s="359"/>
      <c r="LQ141" s="359"/>
      <c r="LR141" s="359"/>
      <c r="LS141" s="359"/>
      <c r="LT141" s="359"/>
      <c r="LU141" s="359"/>
      <c r="LV141" s="359"/>
      <c r="LW141" s="359"/>
      <c r="LX141" s="359"/>
      <c r="LY141" s="359"/>
      <c r="LZ141" s="359"/>
      <c r="MA141" s="359"/>
      <c r="MB141" s="359"/>
      <c r="MC141" s="359"/>
      <c r="MD141" s="359"/>
      <c r="ME141" s="359"/>
      <c r="MF141" s="359"/>
      <c r="MG141" s="359"/>
      <c r="MH141" s="359"/>
      <c r="MI141" s="359"/>
      <c r="MJ141" s="359"/>
      <c r="MK141" s="359"/>
      <c r="ML141" s="359"/>
      <c r="MM141" s="359"/>
      <c r="MN141" s="359"/>
      <c r="MO141" s="359"/>
      <c r="MP141" s="359"/>
      <c r="MQ141" s="359"/>
      <c r="MR141" s="359"/>
      <c r="MS141" s="359"/>
      <c r="MT141" s="359"/>
      <c r="MU141" s="359"/>
      <c r="MV141" s="359"/>
      <c r="MW141" s="359"/>
      <c r="MX141" s="359"/>
      <c r="MY141" s="359"/>
      <c r="MZ141" s="359"/>
      <c r="NA141" s="359"/>
      <c r="NB141" s="359"/>
      <c r="NC141" s="359"/>
      <c r="ND141" s="359"/>
      <c r="NE141" s="359"/>
      <c r="NF141" s="359"/>
      <c r="NG141" s="359"/>
      <c r="NH141" s="359"/>
      <c r="NI141" s="359"/>
      <c r="NJ141" s="359"/>
      <c r="NK141" s="359"/>
      <c r="NL141" s="359"/>
      <c r="NM141" s="359"/>
      <c r="NN141" s="359"/>
      <c r="NO141" s="359"/>
      <c r="NP141" s="359"/>
      <c r="NQ141" s="359"/>
      <c r="NR141" s="359"/>
      <c r="NS141" s="359"/>
      <c r="NT141" s="359"/>
      <c r="NU141" s="359"/>
      <c r="NV141" s="359"/>
      <c r="NW141" s="359"/>
      <c r="NX141" s="359"/>
      <c r="NY141" s="359"/>
      <c r="NZ141" s="359"/>
      <c r="OA141" s="359"/>
      <c r="OB141" s="359"/>
      <c r="OC141" s="359"/>
      <c r="OD141" s="359"/>
      <c r="OE141" s="359"/>
      <c r="OF141" s="359"/>
      <c r="OG141" s="359"/>
      <c r="OH141" s="359"/>
      <c r="OI141" s="359"/>
      <c r="OJ141" s="359"/>
      <c r="OK141" s="359"/>
      <c r="OL141" s="359"/>
      <c r="OM141" s="359"/>
      <c r="ON141" s="359"/>
      <c r="OO141" s="359"/>
      <c r="OP141" s="359"/>
      <c r="OQ141" s="359"/>
      <c r="OR141" s="359"/>
      <c r="OS141" s="359"/>
      <c r="OT141" s="359"/>
      <c r="OU141" s="359"/>
      <c r="OV141" s="359"/>
      <c r="OW141" s="359"/>
      <c r="OX141" s="359"/>
      <c r="OY141" s="359"/>
      <c r="OZ141" s="359"/>
      <c r="PA141" s="359"/>
      <c r="PB141" s="359"/>
      <c r="PC141" s="359"/>
      <c r="PD141" s="359"/>
      <c r="PE141" s="359"/>
      <c r="PF141" s="359"/>
      <c r="PG141" s="359"/>
      <c r="PH141" s="359"/>
      <c r="PI141" s="359"/>
      <c r="PJ141" s="359"/>
      <c r="PK141" s="359"/>
      <c r="PL141" s="359"/>
      <c r="PM141" s="359"/>
      <c r="PN141" s="359"/>
      <c r="PO141" s="359"/>
      <c r="PP141" s="359"/>
      <c r="PQ141" s="359"/>
      <c r="PR141" s="359"/>
      <c r="PS141" s="359"/>
      <c r="PT141" s="359"/>
      <c r="PU141" s="359"/>
      <c r="PV141" s="359"/>
      <c r="PW141" s="359"/>
      <c r="PX141" s="359"/>
      <c r="PY141" s="359"/>
      <c r="PZ141" s="359"/>
      <c r="QA141" s="359"/>
      <c r="QB141" s="359"/>
      <c r="QC141" s="359"/>
      <c r="QD141" s="359"/>
      <c r="QE141" s="359"/>
      <c r="QF141" s="359"/>
      <c r="QG141" s="359"/>
      <c r="QH141" s="359"/>
      <c r="QI141" s="359"/>
      <c r="QJ141" s="359"/>
      <c r="QK141" s="359"/>
      <c r="QL141" s="359"/>
      <c r="QM141" s="359"/>
      <c r="QN141" s="359"/>
      <c r="QO141" s="359"/>
      <c r="QP141" s="359"/>
      <c r="QQ141" s="359"/>
      <c r="QR141" s="359"/>
      <c r="QS141" s="359"/>
      <c r="QT141" s="359"/>
      <c r="QU141" s="359"/>
      <c r="QV141" s="359"/>
      <c r="QW141" s="359"/>
      <c r="QX141" s="359"/>
      <c r="QY141" s="359"/>
      <c r="QZ141" s="359"/>
      <c r="RA141" s="359"/>
      <c r="RB141" s="359"/>
      <c r="RC141" s="359"/>
      <c r="RD141" s="359"/>
      <c r="RE141" s="359"/>
      <c r="RF141" s="359"/>
      <c r="RG141" s="359"/>
      <c r="RH141" s="359"/>
      <c r="RI141" s="359"/>
      <c r="RJ141" s="359"/>
      <c r="RK141" s="359"/>
      <c r="RL141" s="359"/>
      <c r="RM141" s="359"/>
      <c r="RN141" s="359"/>
      <c r="RO141" s="359"/>
      <c r="RP141" s="359"/>
      <c r="RQ141" s="359"/>
      <c r="RR141" s="359"/>
      <c r="RS141" s="359"/>
      <c r="RT141" s="359"/>
      <c r="RU141" s="359"/>
      <c r="RV141" s="359"/>
      <c r="RW141" s="359"/>
      <c r="RX141" s="359"/>
      <c r="RY141" s="359"/>
      <c r="RZ141" s="359"/>
      <c r="SA141" s="359"/>
      <c r="SB141" s="359"/>
      <c r="SC141" s="359"/>
      <c r="SD141" s="359"/>
      <c r="SE141" s="359"/>
      <c r="SF141" s="359"/>
      <c r="SG141" s="359"/>
      <c r="SH141" s="359"/>
      <c r="SI141" s="359"/>
      <c r="SJ141" s="359"/>
      <c r="SK141" s="359"/>
      <c r="SL141" s="359"/>
      <c r="SM141" s="359"/>
      <c r="SN141" s="359"/>
      <c r="SO141" s="359"/>
      <c r="SP141" s="359"/>
      <c r="SQ141" s="359"/>
      <c r="SR141" s="359"/>
      <c r="SS141" s="359"/>
      <c r="ST141" s="359"/>
      <c r="SU141" s="359"/>
      <c r="SV141" s="359"/>
      <c r="SW141" s="359"/>
      <c r="SX141" s="359"/>
      <c r="SY141" s="359"/>
      <c r="SZ141" s="359"/>
      <c r="TA141" s="359"/>
      <c r="TB141" s="359"/>
      <c r="TC141" s="359"/>
      <c r="TD141" s="359"/>
      <c r="TE141" s="359"/>
      <c r="TF141" s="359"/>
      <c r="TG141" s="359"/>
      <c r="TH141" s="359"/>
      <c r="TI141" s="359"/>
      <c r="TJ141" s="359"/>
      <c r="TK141" s="359"/>
      <c r="TL141" s="359"/>
      <c r="TM141" s="359"/>
      <c r="TN141" s="359"/>
      <c r="TO141" s="359"/>
      <c r="TP141" s="359"/>
      <c r="TQ141" s="359"/>
      <c r="TR141" s="359"/>
      <c r="TS141" s="359"/>
      <c r="TT141" s="359"/>
      <c r="TU141" s="359"/>
      <c r="TV141" s="359"/>
      <c r="TW141" s="359"/>
      <c r="TX141" s="359"/>
      <c r="TY141" s="359"/>
      <c r="TZ141" s="359"/>
      <c r="UA141" s="359"/>
      <c r="UB141" s="359"/>
      <c r="UC141" s="359"/>
      <c r="UD141" s="359"/>
      <c r="UE141" s="359"/>
      <c r="UF141" s="359"/>
      <c r="UG141" s="359"/>
      <c r="UH141" s="359"/>
      <c r="UI141" s="359"/>
      <c r="UJ141" s="359"/>
      <c r="UK141" s="359"/>
      <c r="UL141" s="359"/>
      <c r="UM141" s="359"/>
      <c r="UN141" s="359"/>
      <c r="UO141" s="359"/>
      <c r="UP141" s="359"/>
      <c r="UQ141" s="359"/>
      <c r="UR141" s="359"/>
      <c r="US141" s="359"/>
      <c r="UT141" s="359"/>
      <c r="UU141" s="359"/>
      <c r="UV141" s="359"/>
      <c r="UW141" s="359"/>
      <c r="UX141" s="359"/>
      <c r="UY141" s="359"/>
      <c r="UZ141" s="359"/>
      <c r="VA141" s="359"/>
      <c r="VB141" s="359"/>
      <c r="VC141" s="359"/>
      <c r="VD141" s="359"/>
      <c r="VE141" s="359"/>
      <c r="VF141" s="359"/>
      <c r="VG141" s="359"/>
      <c r="VH141" s="359"/>
      <c r="VI141" s="359"/>
      <c r="VJ141" s="359"/>
      <c r="VK141" s="359"/>
      <c r="VL141" s="359"/>
      <c r="VM141" s="359"/>
      <c r="VN141" s="359"/>
      <c r="VO141" s="359"/>
      <c r="VP141" s="359"/>
      <c r="VQ141" s="359"/>
      <c r="VR141" s="359"/>
      <c r="VS141" s="359"/>
      <c r="VT141" s="359"/>
      <c r="VU141" s="359"/>
      <c r="VV141" s="359"/>
      <c r="VW141" s="359"/>
      <c r="VX141" s="359"/>
      <c r="VY141" s="359"/>
      <c r="VZ141" s="359"/>
      <c r="WA141" s="359"/>
      <c r="WB141" s="359"/>
      <c r="WC141" s="359"/>
      <c r="WD141" s="359"/>
      <c r="WE141" s="359"/>
      <c r="WF141" s="359"/>
      <c r="WG141" s="359"/>
      <c r="WH141" s="359"/>
      <c r="WI141" s="359"/>
      <c r="WJ141" s="359"/>
      <c r="WK141" s="359"/>
      <c r="WL141" s="359"/>
      <c r="WM141" s="359"/>
      <c r="WN141" s="359"/>
      <c r="WO141" s="359"/>
      <c r="WP141" s="359"/>
      <c r="WQ141" s="359"/>
      <c r="WR141" s="359"/>
      <c r="WS141" s="359"/>
      <c r="WT141" s="359"/>
      <c r="WU141" s="359"/>
      <c r="WV141" s="359"/>
      <c r="WW141" s="359"/>
      <c r="WX141" s="359"/>
      <c r="WY141" s="359"/>
      <c r="WZ141" s="359"/>
      <c r="XA141" s="359"/>
      <c r="XB141" s="359"/>
      <c r="XC141" s="359"/>
      <c r="XD141" s="359"/>
      <c r="XE141" s="359"/>
      <c r="XF141" s="359"/>
      <c r="XG141" s="359"/>
      <c r="XH141" s="359"/>
      <c r="XI141" s="359"/>
      <c r="XJ141" s="359"/>
      <c r="XK141" s="359"/>
      <c r="XL141" s="359"/>
      <c r="XM141" s="359"/>
      <c r="XN141" s="359"/>
      <c r="XO141" s="359"/>
      <c r="XP141" s="359"/>
      <c r="XQ141" s="359"/>
      <c r="XR141" s="359"/>
      <c r="XS141" s="359"/>
      <c r="XT141" s="359"/>
      <c r="XU141" s="359"/>
      <c r="XV141" s="359"/>
      <c r="XW141" s="359"/>
      <c r="XX141" s="359"/>
      <c r="XY141" s="359"/>
      <c r="XZ141" s="359"/>
      <c r="YA141" s="359"/>
      <c r="YB141" s="359"/>
      <c r="YC141" s="359"/>
      <c r="YD141" s="359"/>
      <c r="YE141" s="359"/>
      <c r="YF141" s="359"/>
      <c r="YG141" s="359"/>
      <c r="YH141" s="359"/>
      <c r="YI141" s="359"/>
      <c r="YJ141" s="359"/>
      <c r="YK141" s="359"/>
      <c r="YL141" s="359"/>
      <c r="YM141" s="359"/>
      <c r="YN141" s="359"/>
      <c r="YO141" s="359"/>
      <c r="YP141" s="359"/>
      <c r="YQ141" s="359"/>
      <c r="YR141" s="359"/>
      <c r="YS141" s="359"/>
      <c r="YT141" s="359"/>
      <c r="YU141" s="359"/>
      <c r="YV141" s="359"/>
      <c r="YW141" s="359"/>
      <c r="YX141" s="359"/>
      <c r="YY141" s="359"/>
      <c r="YZ141" s="359"/>
      <c r="ZA141" s="359"/>
      <c r="ZB141" s="359"/>
      <c r="ZC141" s="359"/>
      <c r="ZD141" s="359"/>
      <c r="ZE141" s="359"/>
      <c r="ZF141" s="359"/>
      <c r="ZG141" s="359"/>
      <c r="ZH141" s="359"/>
      <c r="ZI141" s="359"/>
      <c r="ZJ141" s="359"/>
      <c r="ZK141" s="359"/>
      <c r="ZL141" s="359"/>
      <c r="ZM141" s="359"/>
      <c r="ZN141" s="359"/>
      <c r="ZO141" s="359"/>
      <c r="ZP141" s="359"/>
      <c r="ZQ141" s="359"/>
      <c r="ZR141" s="359"/>
      <c r="ZS141" s="359"/>
      <c r="ZT141" s="359"/>
      <c r="ZU141" s="359"/>
      <c r="ZV141" s="359"/>
      <c r="ZW141" s="359"/>
      <c r="ZX141" s="359"/>
      <c r="ZY141" s="359"/>
      <c r="ZZ141" s="359"/>
      <c r="AAA141" s="359"/>
      <c r="AAB141" s="359"/>
      <c r="AAC141" s="359"/>
      <c r="AAD141" s="359"/>
      <c r="AAE141" s="359"/>
      <c r="AAF141" s="359"/>
      <c r="AAG141" s="359"/>
      <c r="AAH141" s="359"/>
      <c r="AAI141" s="359"/>
      <c r="AAJ141" s="359"/>
      <c r="AAK141" s="359"/>
      <c r="AAL141" s="359"/>
      <c r="AAM141" s="359"/>
      <c r="AAN141" s="359"/>
      <c r="AAO141" s="359"/>
      <c r="AAP141" s="359"/>
      <c r="AAQ141" s="359"/>
      <c r="AAR141" s="359"/>
      <c r="AAS141" s="359"/>
      <c r="AAT141" s="359"/>
      <c r="AAU141" s="359"/>
      <c r="AAV141" s="359"/>
      <c r="AAW141" s="359"/>
      <c r="AAX141" s="359"/>
      <c r="AAY141" s="359"/>
      <c r="AAZ141" s="359"/>
      <c r="ABA141" s="359"/>
      <c r="ABB141" s="359"/>
      <c r="ABC141" s="359"/>
      <c r="ABD141" s="359"/>
      <c r="ABE141" s="359"/>
      <c r="ABF141" s="359"/>
      <c r="ABG141" s="359"/>
      <c r="ABH141" s="359"/>
      <c r="ABI141" s="359"/>
      <c r="ABJ141" s="359"/>
      <c r="ABK141" s="359"/>
      <c r="ABL141" s="359"/>
      <c r="ABM141" s="359"/>
      <c r="ABN141" s="359"/>
      <c r="ABO141" s="359"/>
      <c r="ABP141" s="359"/>
      <c r="ABQ141" s="359"/>
      <c r="ABR141" s="359"/>
      <c r="ABS141" s="359"/>
      <c r="ABT141" s="359"/>
      <c r="ABU141" s="359"/>
      <c r="ABV141" s="359"/>
      <c r="ABW141" s="359"/>
      <c r="ABX141" s="359"/>
      <c r="ABY141" s="359"/>
      <c r="ABZ141" s="359"/>
      <c r="ACA141" s="359"/>
      <c r="ACB141" s="359"/>
      <c r="ACC141" s="359"/>
      <c r="ACD141" s="359"/>
      <c r="ACE141" s="359"/>
      <c r="ACF141" s="359"/>
      <c r="ACG141" s="359"/>
      <c r="ACH141" s="359"/>
      <c r="ACI141" s="359"/>
      <c r="ACJ141" s="359"/>
      <c r="ACK141" s="359"/>
      <c r="ACL141" s="359"/>
      <c r="ACM141" s="359"/>
      <c r="ACN141" s="359"/>
      <c r="ACO141" s="359"/>
      <c r="ACP141" s="359"/>
      <c r="ACQ141" s="359"/>
      <c r="ACR141" s="359"/>
      <c r="ACS141" s="359"/>
      <c r="ACT141" s="359"/>
      <c r="ACU141" s="359"/>
      <c r="ACV141" s="359"/>
      <c r="ACW141" s="359"/>
      <c r="ACX141" s="359"/>
      <c r="ACY141" s="359"/>
      <c r="ACZ141" s="359"/>
      <c r="ADA141" s="359"/>
      <c r="ADB141" s="359"/>
      <c r="ADC141" s="359"/>
      <c r="ADD141" s="359"/>
      <c r="ADE141" s="359"/>
      <c r="ADF141" s="359"/>
      <c r="ADG141" s="359"/>
      <c r="ADH141" s="359"/>
      <c r="ADI141" s="359"/>
      <c r="ADJ141" s="359"/>
      <c r="ADK141" s="359"/>
      <c r="ADL141" s="359"/>
      <c r="ADM141" s="359"/>
      <c r="ADN141" s="359"/>
      <c r="ADO141" s="359"/>
      <c r="ADP141" s="359"/>
      <c r="ADQ141" s="359"/>
      <c r="ADR141" s="359"/>
      <c r="ADS141" s="359"/>
      <c r="ADT141" s="359"/>
      <c r="ADU141" s="359"/>
      <c r="ADV141" s="359"/>
      <c r="ADW141" s="359"/>
      <c r="ADX141" s="359"/>
      <c r="ADY141" s="359"/>
      <c r="ADZ141" s="359"/>
      <c r="AEA141" s="359"/>
      <c r="AEB141" s="359"/>
      <c r="AEC141" s="359"/>
      <c r="AED141" s="359"/>
      <c r="AEE141" s="359"/>
      <c r="AEF141" s="359"/>
      <c r="AEG141" s="359"/>
      <c r="AEH141" s="359"/>
      <c r="AEI141" s="359"/>
      <c r="AEJ141" s="359"/>
      <c r="AEK141" s="359"/>
      <c r="AEL141" s="359"/>
      <c r="AEM141" s="359"/>
      <c r="AEN141" s="359"/>
      <c r="AEO141" s="359"/>
      <c r="AEP141" s="359"/>
      <c r="AEQ141" s="359"/>
      <c r="AER141" s="359"/>
      <c r="AES141" s="359"/>
      <c r="AET141" s="359"/>
      <c r="AEU141" s="359"/>
      <c r="AEV141" s="359"/>
      <c r="AEW141" s="359"/>
      <c r="AEX141" s="359"/>
      <c r="AEY141" s="359"/>
      <c r="AEZ141" s="359"/>
      <c r="AFA141" s="359"/>
      <c r="AFB141" s="359"/>
      <c r="AFC141" s="359"/>
      <c r="AFD141" s="359"/>
      <c r="AFE141" s="359"/>
      <c r="AFF141" s="359"/>
      <c r="AFG141" s="359"/>
      <c r="AFH141" s="359"/>
      <c r="AFI141" s="359"/>
      <c r="AFJ141" s="359"/>
      <c r="AFK141" s="359"/>
      <c r="AFL141" s="359"/>
      <c r="AFM141" s="359"/>
      <c r="AFN141" s="359"/>
      <c r="AFO141" s="359"/>
      <c r="AFP141" s="359"/>
      <c r="AFQ141" s="359"/>
      <c r="AFR141" s="359"/>
      <c r="AFS141" s="359"/>
      <c r="AFT141" s="359"/>
      <c r="AFU141" s="359"/>
      <c r="AFV141" s="359"/>
      <c r="AFW141" s="359"/>
      <c r="AFX141" s="359"/>
      <c r="AFY141" s="359"/>
      <c r="AFZ141" s="359"/>
      <c r="AGA141" s="359"/>
      <c r="AGB141" s="359"/>
      <c r="AGC141" s="359"/>
      <c r="AGD141" s="359"/>
      <c r="AGE141" s="359"/>
      <c r="AGF141" s="359"/>
      <c r="AGG141" s="359"/>
      <c r="AGH141" s="359"/>
      <c r="AGI141" s="359"/>
      <c r="AGJ141" s="359"/>
      <c r="AGK141" s="359"/>
      <c r="AGL141" s="359"/>
      <c r="AGM141" s="359"/>
      <c r="AGN141" s="359"/>
      <c r="AGO141" s="359"/>
      <c r="AGP141" s="359"/>
      <c r="AGQ141" s="359"/>
      <c r="AGR141" s="359"/>
      <c r="AGS141" s="359"/>
      <c r="AGT141" s="359"/>
      <c r="AGU141" s="359"/>
      <c r="AGV141" s="359"/>
      <c r="AGW141" s="359"/>
      <c r="AGX141" s="359"/>
      <c r="AGY141" s="359"/>
      <c r="AGZ141" s="359"/>
      <c r="AHA141" s="359"/>
      <c r="AHB141" s="359"/>
      <c r="AHC141" s="359"/>
      <c r="AHD141" s="359"/>
      <c r="AHE141" s="359"/>
      <c r="AHF141" s="359"/>
      <c r="AHG141" s="359"/>
      <c r="AHH141" s="359"/>
      <c r="AHI141" s="359"/>
      <c r="AHJ141" s="359"/>
      <c r="AHK141" s="359"/>
      <c r="AHL141" s="359"/>
      <c r="AHM141" s="359"/>
      <c r="AHN141" s="359"/>
      <c r="AHO141" s="359"/>
      <c r="AHP141" s="359"/>
      <c r="AHQ141" s="359"/>
      <c r="AHR141" s="359"/>
      <c r="AHS141" s="359"/>
      <c r="AHT141" s="359"/>
      <c r="AHU141" s="359"/>
      <c r="AHV141" s="359"/>
      <c r="AHW141" s="359"/>
      <c r="AHX141" s="359"/>
      <c r="AHY141" s="359"/>
      <c r="AHZ141" s="359"/>
      <c r="AIA141" s="359"/>
      <c r="AIB141" s="359"/>
      <c r="AIC141" s="359"/>
      <c r="AID141" s="359"/>
      <c r="AIE141" s="359"/>
      <c r="AIF141" s="359"/>
      <c r="AIG141" s="359"/>
      <c r="AIH141" s="359"/>
      <c r="AII141" s="359"/>
      <c r="AIJ141" s="359"/>
      <c r="AIK141" s="359"/>
      <c r="AIL141" s="359"/>
      <c r="AIM141" s="359"/>
      <c r="AIN141" s="359"/>
      <c r="AIO141" s="359"/>
      <c r="AIP141" s="359"/>
      <c r="AIQ141" s="359"/>
      <c r="AIR141" s="359"/>
      <c r="AIS141" s="359"/>
      <c r="AIT141" s="359"/>
      <c r="AIU141" s="359"/>
      <c r="AIV141" s="359"/>
      <c r="AIW141" s="359"/>
      <c r="AIX141" s="359"/>
      <c r="AIY141" s="359"/>
      <c r="AIZ141" s="359"/>
      <c r="AJA141" s="359"/>
      <c r="AJB141" s="359"/>
      <c r="AJC141" s="359"/>
      <c r="AJD141" s="359"/>
      <c r="AJE141" s="359"/>
      <c r="AJF141" s="359"/>
      <c r="AJG141" s="359"/>
      <c r="AJH141" s="359"/>
      <c r="AJI141" s="359"/>
      <c r="AJJ141" s="359"/>
      <c r="AJK141" s="359"/>
      <c r="AJL141" s="359"/>
      <c r="AJM141" s="359"/>
      <c r="AJN141" s="359"/>
      <c r="AJO141" s="359"/>
      <c r="AJP141" s="359"/>
      <c r="AJQ141" s="359"/>
      <c r="AJR141" s="359"/>
      <c r="AJS141" s="359"/>
      <c r="AJT141" s="359"/>
      <c r="AJU141" s="359"/>
      <c r="AJV141" s="359"/>
      <c r="AJW141" s="359"/>
      <c r="AJX141" s="359"/>
      <c r="AJY141" s="359"/>
      <c r="AJZ141" s="359"/>
      <c r="AKA141" s="359"/>
      <c r="AKB141" s="359"/>
      <c r="AKC141" s="359"/>
      <c r="AKD141" s="359"/>
      <c r="AKE141" s="359"/>
      <c r="AKF141" s="359"/>
      <c r="AKG141" s="359"/>
      <c r="AKH141" s="359"/>
      <c r="AKI141" s="359"/>
      <c r="AKJ141" s="359"/>
      <c r="AKK141" s="359"/>
      <c r="AKL141" s="359"/>
      <c r="AKM141" s="359"/>
      <c r="AKN141" s="359"/>
      <c r="AKO141" s="359"/>
      <c r="AKP141" s="359"/>
      <c r="AKQ141" s="359"/>
      <c r="AKR141" s="359"/>
      <c r="AKS141" s="359"/>
      <c r="AKT141" s="359"/>
      <c r="AKU141" s="359"/>
      <c r="AKV141" s="359"/>
      <c r="AKW141" s="359"/>
      <c r="AKX141" s="359"/>
      <c r="AKY141" s="359"/>
      <c r="AKZ141" s="359"/>
      <c r="ALA141" s="359"/>
      <c r="ALB141" s="359"/>
      <c r="ALC141" s="359"/>
      <c r="ALD141" s="359"/>
      <c r="ALE141" s="359"/>
      <c r="ALF141" s="359"/>
      <c r="ALG141" s="359"/>
      <c r="ALH141" s="359"/>
      <c r="ALI141" s="359"/>
      <c r="ALJ141" s="359"/>
      <c r="ALK141" s="359"/>
      <c r="ALL141" s="359"/>
      <c r="ALM141" s="359"/>
      <c r="ALN141" s="359"/>
      <c r="ALO141" s="359"/>
      <c r="ALP141" s="359"/>
      <c r="ALQ141" s="359"/>
      <c r="ALR141" s="359"/>
      <c r="ALS141" s="359"/>
      <c r="ALT141" s="359"/>
      <c r="ALU141" s="359"/>
      <c r="ALV141" s="359"/>
      <c r="ALW141" s="359"/>
      <c r="ALX141" s="359"/>
      <c r="ALY141" s="359"/>
      <c r="ALZ141" s="359"/>
      <c r="AMA141" s="359"/>
      <c r="AMB141" s="359"/>
      <c r="AMC141" s="359"/>
      <c r="AMD141" s="359"/>
      <c r="AME141" s="359"/>
      <c r="AMF141" s="359"/>
      <c r="AMG141" s="359"/>
      <c r="AMH141" s="359"/>
      <c r="AMI141" s="359"/>
      <c r="AMJ141" s="359"/>
      <c r="AMK141" s="359"/>
      <c r="AML141" s="359"/>
      <c r="AMM141" s="359"/>
      <c r="AMN141" s="359"/>
      <c r="AMO141" s="359"/>
      <c r="AMP141" s="359"/>
      <c r="AMQ141" s="359"/>
      <c r="AMR141" s="359"/>
      <c r="AMS141" s="359"/>
      <c r="AMT141" s="359"/>
      <c r="AMU141" s="359"/>
      <c r="AMV141" s="359"/>
      <c r="AMW141" s="359"/>
      <c r="AMX141" s="359"/>
      <c r="AMY141" s="359"/>
      <c r="AMZ141" s="359"/>
      <c r="ANA141" s="359"/>
      <c r="ANB141" s="359"/>
      <c r="ANC141" s="359"/>
      <c r="AND141" s="359"/>
      <c r="ANE141" s="359"/>
      <c r="ANF141" s="359"/>
      <c r="ANG141" s="359"/>
      <c r="ANH141" s="359"/>
      <c r="ANI141" s="359"/>
      <c r="ANJ141" s="359"/>
      <c r="ANK141" s="359"/>
      <c r="ANL141" s="359"/>
      <c r="ANM141" s="359"/>
      <c r="ANN141" s="359"/>
      <c r="ANO141" s="359"/>
      <c r="ANP141" s="359"/>
      <c r="ANQ141" s="359"/>
      <c r="ANR141" s="359"/>
      <c r="ANS141" s="359"/>
      <c r="ANT141" s="359"/>
      <c r="ANU141" s="359"/>
      <c r="ANV141" s="359"/>
      <c r="ANW141" s="359"/>
      <c r="ANX141" s="359"/>
      <c r="ANY141" s="359"/>
      <c r="ANZ141" s="359"/>
      <c r="AOA141" s="359"/>
      <c r="AOB141" s="359"/>
      <c r="AOC141" s="359"/>
      <c r="AOD141" s="359"/>
      <c r="AOE141" s="359"/>
      <c r="AOF141" s="359"/>
      <c r="AOG141" s="359"/>
      <c r="AOH141" s="359"/>
      <c r="AOI141" s="359"/>
      <c r="AOJ141" s="359"/>
      <c r="AOK141" s="359"/>
      <c r="AOL141" s="359"/>
      <c r="AOM141" s="359"/>
      <c r="AON141" s="359"/>
      <c r="AOO141" s="359"/>
      <c r="AOP141" s="359"/>
      <c r="AOQ141" s="359"/>
      <c r="AOR141" s="359"/>
      <c r="AOS141" s="359"/>
      <c r="AOT141" s="359"/>
      <c r="AOU141" s="359"/>
      <c r="AOV141" s="359"/>
      <c r="AOW141" s="359"/>
      <c r="AOX141" s="359"/>
      <c r="AOY141" s="359"/>
      <c r="AOZ141" s="359"/>
      <c r="APA141" s="359"/>
      <c r="APB141" s="359"/>
      <c r="APC141" s="359"/>
      <c r="APD141" s="359"/>
      <c r="APE141" s="359"/>
      <c r="APF141" s="359"/>
      <c r="APG141" s="359"/>
      <c r="APH141" s="359"/>
      <c r="API141" s="359"/>
      <c r="APJ141" s="359"/>
      <c r="APK141" s="359"/>
      <c r="APL141" s="359"/>
      <c r="APM141" s="359"/>
      <c r="APN141" s="359"/>
      <c r="APO141" s="359"/>
      <c r="APP141" s="359"/>
      <c r="APQ141" s="359"/>
      <c r="APR141" s="359"/>
      <c r="APS141" s="359"/>
      <c r="APT141" s="359"/>
      <c r="APU141" s="359"/>
      <c r="APV141" s="359"/>
      <c r="APW141" s="359"/>
      <c r="APX141" s="359"/>
      <c r="APY141" s="359"/>
      <c r="APZ141" s="359"/>
      <c r="AQA141" s="359"/>
      <c r="AQB141" s="359"/>
      <c r="AQC141" s="359"/>
      <c r="AQD141" s="359"/>
      <c r="AQE141" s="359"/>
      <c r="AQF141" s="359"/>
      <c r="AQG141" s="359"/>
      <c r="AQH141" s="359"/>
      <c r="AQI141" s="359"/>
      <c r="AQJ141" s="359"/>
      <c r="AQK141" s="359"/>
      <c r="AQL141" s="359"/>
      <c r="AQM141" s="359"/>
      <c r="AQN141" s="359"/>
      <c r="AQO141" s="359"/>
      <c r="AQP141" s="359"/>
      <c r="AQQ141" s="359"/>
      <c r="AQR141" s="359"/>
      <c r="AQS141" s="359"/>
      <c r="AQT141" s="359"/>
      <c r="AQU141" s="359"/>
      <c r="AQV141" s="359"/>
      <c r="AQW141" s="359"/>
      <c r="AQX141" s="359"/>
      <c r="AQY141" s="359"/>
      <c r="AQZ141" s="359"/>
      <c r="ARA141" s="359"/>
      <c r="ARB141" s="359"/>
      <c r="ARC141" s="359"/>
      <c r="ARD141" s="359"/>
      <c r="ARE141" s="359"/>
      <c r="ARF141" s="359"/>
      <c r="ARG141" s="359"/>
      <c r="ARH141" s="359"/>
      <c r="ARI141" s="359"/>
      <c r="ARJ141" s="359"/>
      <c r="ARK141" s="359"/>
      <c r="ARL141" s="359"/>
      <c r="ARM141" s="359"/>
      <c r="ARN141" s="359"/>
      <c r="ARO141" s="359"/>
      <c r="ARP141" s="359"/>
      <c r="ARQ141" s="359"/>
      <c r="ARR141" s="359"/>
      <c r="ARS141" s="359"/>
      <c r="ART141" s="359"/>
      <c r="ARU141" s="359"/>
      <c r="ARV141" s="359"/>
      <c r="ARW141" s="359"/>
      <c r="ARX141" s="359"/>
      <c r="ARY141" s="359"/>
      <c r="ARZ141" s="359"/>
      <c r="ASA141" s="359"/>
      <c r="ASB141" s="359"/>
      <c r="ASC141" s="359"/>
      <c r="ASD141" s="359"/>
      <c r="ASE141" s="359"/>
      <c r="ASF141" s="359"/>
      <c r="ASG141" s="359"/>
      <c r="ASH141" s="359"/>
      <c r="ASI141" s="359"/>
      <c r="ASJ141" s="359"/>
      <c r="ASK141" s="359"/>
      <c r="ASL141" s="359"/>
      <c r="ASM141" s="359"/>
      <c r="ASN141" s="359"/>
      <c r="ASO141" s="359"/>
      <c r="ASP141" s="359"/>
      <c r="ASQ141" s="359"/>
      <c r="ASR141" s="359"/>
      <c r="ASS141" s="359"/>
      <c r="AST141" s="359"/>
      <c r="ASU141" s="359"/>
      <c r="ASV141" s="359"/>
      <c r="ASW141" s="359"/>
      <c r="ASX141" s="359"/>
      <c r="ASY141" s="359"/>
      <c r="ASZ141" s="359"/>
      <c r="ATA141" s="359"/>
      <c r="ATB141" s="359"/>
      <c r="ATC141" s="359"/>
      <c r="ATD141" s="359"/>
      <c r="ATE141" s="359"/>
      <c r="ATF141" s="359"/>
      <c r="ATG141" s="359"/>
      <c r="ATH141" s="359"/>
      <c r="ATI141" s="359"/>
      <c r="ATJ141" s="359"/>
      <c r="ATK141" s="359"/>
      <c r="ATL141" s="359"/>
      <c r="ATM141" s="359"/>
      <c r="ATN141" s="359"/>
      <c r="ATO141" s="359"/>
      <c r="ATP141" s="359"/>
      <c r="ATQ141" s="359"/>
      <c r="ATR141" s="359"/>
      <c r="ATS141" s="359"/>
      <c r="ATT141" s="359"/>
      <c r="ATU141" s="359"/>
      <c r="ATV141" s="359"/>
      <c r="ATW141" s="359"/>
      <c r="ATX141" s="359"/>
      <c r="ATY141" s="359"/>
      <c r="ATZ141" s="359"/>
      <c r="AUA141" s="359"/>
      <c r="AUB141" s="359"/>
      <c r="AUC141" s="359"/>
      <c r="AUD141" s="359"/>
      <c r="AUE141" s="359"/>
      <c r="AUF141" s="359"/>
      <c r="AUG141" s="359"/>
      <c r="AUH141" s="359"/>
      <c r="AUI141" s="359"/>
      <c r="AUJ141" s="359"/>
      <c r="AUK141" s="359"/>
      <c r="AUL141" s="359"/>
      <c r="AUM141" s="359"/>
      <c r="AUN141" s="359"/>
      <c r="AUO141" s="359"/>
      <c r="AUP141" s="359"/>
      <c r="AUQ141" s="359"/>
      <c r="AUR141" s="359"/>
      <c r="AUS141" s="359"/>
      <c r="AUT141" s="359"/>
      <c r="AUU141" s="359"/>
      <c r="AUV141" s="359"/>
      <c r="AUW141" s="359"/>
      <c r="AUX141" s="359"/>
      <c r="AUY141" s="359"/>
      <c r="AUZ141" s="359"/>
      <c r="AVA141" s="359"/>
      <c r="AVB141" s="359"/>
      <c r="AVC141" s="359"/>
      <c r="AVD141" s="359"/>
      <c r="AVE141" s="359"/>
      <c r="AVF141" s="359"/>
      <c r="AVG141" s="359"/>
      <c r="AVH141" s="359"/>
      <c r="AVI141" s="359"/>
      <c r="AVJ141" s="359"/>
      <c r="AVK141" s="359"/>
      <c r="AVL141" s="359"/>
      <c r="AVM141" s="359"/>
      <c r="AVN141" s="359"/>
      <c r="AVO141" s="359"/>
      <c r="AVP141" s="359"/>
      <c r="AVQ141" s="359"/>
      <c r="AVR141" s="359"/>
      <c r="AVS141" s="359"/>
      <c r="AVT141" s="359"/>
      <c r="AVU141" s="359"/>
      <c r="AVV141" s="359"/>
      <c r="AVW141" s="359"/>
      <c r="AVX141" s="359"/>
      <c r="AVY141" s="359"/>
      <c r="AVZ141" s="359"/>
      <c r="AWA141" s="359"/>
      <c r="AWB141" s="359"/>
      <c r="AWC141" s="359"/>
      <c r="AWD141" s="359"/>
      <c r="AWE141" s="359"/>
      <c r="AWF141" s="359"/>
      <c r="AWG141" s="359"/>
      <c r="AWH141" s="359"/>
      <c r="AWI141" s="359"/>
      <c r="AWJ141" s="359"/>
      <c r="AWK141" s="359"/>
      <c r="AWL141" s="359"/>
      <c r="AWM141" s="359"/>
      <c r="AWN141" s="359"/>
      <c r="AWO141" s="359"/>
      <c r="AWP141" s="359"/>
      <c r="AWQ141" s="359"/>
      <c r="AWR141" s="359"/>
      <c r="AWS141" s="359"/>
      <c r="AWT141" s="359"/>
      <c r="AWU141" s="359"/>
      <c r="AWV141" s="359"/>
      <c r="AWW141" s="359"/>
      <c r="AWX141" s="359"/>
      <c r="AWY141" s="359"/>
      <c r="AWZ141" s="359"/>
      <c r="AXA141" s="359"/>
      <c r="AXB141" s="359"/>
      <c r="AXC141" s="359"/>
      <c r="AXD141" s="359"/>
      <c r="AXE141" s="359"/>
      <c r="AXF141" s="359"/>
      <c r="AXG141" s="359"/>
      <c r="AXH141" s="359"/>
      <c r="AXI141" s="359"/>
      <c r="AXJ141" s="359"/>
      <c r="AXK141" s="359"/>
      <c r="AXL141" s="359"/>
      <c r="AXM141" s="359"/>
      <c r="AXN141" s="359"/>
      <c r="AXO141" s="359"/>
      <c r="AXP141" s="359"/>
      <c r="AXQ141" s="359"/>
      <c r="AXR141" s="359"/>
      <c r="AXS141" s="359"/>
      <c r="AXT141" s="359"/>
      <c r="AXU141" s="359"/>
      <c r="AXV141" s="359"/>
      <c r="AXW141" s="359"/>
      <c r="AXX141" s="359"/>
      <c r="AXY141" s="359"/>
      <c r="AXZ141" s="359"/>
      <c r="AYA141" s="359"/>
      <c r="AYB141" s="359"/>
      <c r="AYC141" s="359"/>
      <c r="AYD141" s="359"/>
      <c r="AYE141" s="359"/>
      <c r="AYF141" s="359"/>
      <c r="AYG141" s="359"/>
      <c r="AYH141" s="359"/>
      <c r="AYI141" s="359"/>
      <c r="AYJ141" s="359"/>
      <c r="AYK141" s="359"/>
      <c r="AYL141" s="359"/>
      <c r="AYM141" s="359"/>
      <c r="AYN141" s="359"/>
      <c r="AYO141" s="359"/>
      <c r="AYP141" s="359"/>
      <c r="AYQ141" s="359"/>
      <c r="AYR141" s="359"/>
      <c r="AYS141" s="359"/>
      <c r="AYT141" s="359"/>
      <c r="AYU141" s="359"/>
      <c r="AYV141" s="359"/>
      <c r="AYW141" s="359"/>
      <c r="AYX141" s="359"/>
      <c r="AYY141" s="359"/>
      <c r="AYZ141" s="359"/>
      <c r="AZA141" s="359"/>
      <c r="AZB141" s="359"/>
      <c r="AZC141" s="359"/>
      <c r="AZD141" s="359"/>
      <c r="AZE141" s="359"/>
      <c r="AZF141" s="359"/>
      <c r="AZG141" s="359"/>
      <c r="AZH141" s="359"/>
      <c r="AZI141" s="359"/>
      <c r="AZJ141" s="359"/>
      <c r="AZK141" s="359"/>
      <c r="AZL141" s="359"/>
      <c r="AZM141" s="359"/>
      <c r="AZN141" s="359"/>
      <c r="AZO141" s="359"/>
      <c r="AZP141" s="359"/>
      <c r="AZQ141" s="359"/>
      <c r="AZR141" s="359"/>
      <c r="AZS141" s="359"/>
      <c r="AZT141" s="359"/>
      <c r="AZU141" s="359"/>
      <c r="AZV141" s="359"/>
      <c r="AZW141" s="359"/>
      <c r="AZX141" s="359"/>
      <c r="AZY141" s="359"/>
      <c r="AZZ141" s="359"/>
      <c r="BAA141" s="359"/>
      <c r="BAB141" s="359"/>
      <c r="BAC141" s="359"/>
      <c r="BAD141" s="359"/>
      <c r="BAE141" s="359"/>
      <c r="BAF141" s="359"/>
      <c r="BAG141" s="359"/>
      <c r="BAH141" s="359"/>
      <c r="BAI141" s="359"/>
      <c r="BAJ141" s="359"/>
      <c r="BAK141" s="359"/>
      <c r="BAL141" s="359"/>
      <c r="BAM141" s="359"/>
      <c r="BAN141" s="359"/>
      <c r="BAO141" s="359"/>
      <c r="BAP141" s="359"/>
      <c r="BAQ141" s="359"/>
      <c r="BAR141" s="359"/>
      <c r="BAS141" s="359"/>
      <c r="BAT141" s="359"/>
      <c r="BAU141" s="359"/>
      <c r="BAV141" s="359"/>
      <c r="BAW141" s="359"/>
      <c r="BAX141" s="359"/>
      <c r="BAY141" s="359"/>
      <c r="BAZ141" s="359"/>
      <c r="BBA141" s="359"/>
      <c r="BBB141" s="359"/>
      <c r="BBC141" s="359"/>
      <c r="BBD141" s="359"/>
      <c r="BBE141" s="359"/>
      <c r="BBF141" s="359"/>
      <c r="BBG141" s="359"/>
      <c r="BBH141" s="359"/>
      <c r="BBI141" s="359"/>
      <c r="BBJ141" s="359"/>
      <c r="BBK141" s="359"/>
      <c r="BBL141" s="359"/>
      <c r="BBM141" s="359"/>
      <c r="BBN141" s="359"/>
      <c r="BBO141" s="359"/>
      <c r="BBP141" s="359"/>
      <c r="BBQ141" s="359"/>
      <c r="BBR141" s="359"/>
      <c r="BBS141" s="359"/>
      <c r="BBT141" s="359"/>
      <c r="BBU141" s="359"/>
      <c r="BBV141" s="359"/>
      <c r="BBW141" s="359"/>
      <c r="BBX141" s="359"/>
      <c r="BBY141" s="359"/>
      <c r="BBZ141" s="359"/>
      <c r="BCA141" s="359"/>
      <c r="BCB141" s="359"/>
      <c r="BCC141" s="359"/>
      <c r="BCD141" s="359"/>
      <c r="BCE141" s="359"/>
      <c r="BCF141" s="359"/>
      <c r="BCG141" s="359"/>
      <c r="BCH141" s="359"/>
      <c r="BCI141" s="359"/>
      <c r="BCJ141" s="359"/>
      <c r="BCK141" s="359"/>
      <c r="BCL141" s="359"/>
      <c r="BCM141" s="359"/>
      <c r="BCN141" s="359"/>
      <c r="BCO141" s="359"/>
      <c r="BCP141" s="359"/>
      <c r="BCQ141" s="359"/>
      <c r="BCR141" s="359"/>
      <c r="BCS141" s="359"/>
      <c r="BCT141" s="359"/>
      <c r="BCU141" s="359"/>
      <c r="BCV141" s="359"/>
      <c r="BCW141" s="359"/>
      <c r="BCX141" s="359"/>
      <c r="BCY141" s="359"/>
      <c r="BCZ141" s="359"/>
      <c r="BDA141" s="359"/>
      <c r="BDB141" s="359"/>
      <c r="BDC141" s="359"/>
      <c r="BDD141" s="359"/>
      <c r="BDE141" s="359"/>
      <c r="BDF141" s="359"/>
      <c r="BDG141" s="359"/>
      <c r="BDH141" s="359"/>
      <c r="BDI141" s="359"/>
      <c r="BDJ141" s="359"/>
      <c r="BDK141" s="359"/>
      <c r="BDL141" s="359"/>
      <c r="BDM141" s="359"/>
      <c r="BDN141" s="359"/>
      <c r="BDO141" s="359"/>
      <c r="BDP141" s="359"/>
      <c r="BDQ141" s="359"/>
      <c r="BDR141" s="359"/>
      <c r="BDS141" s="359"/>
      <c r="BDT141" s="359"/>
      <c r="BDU141" s="359"/>
      <c r="BDV141" s="359"/>
      <c r="BDW141" s="359"/>
      <c r="BDX141" s="359"/>
      <c r="BDY141" s="359"/>
      <c r="BDZ141" s="359"/>
      <c r="BEA141" s="359"/>
      <c r="BEB141" s="359"/>
      <c r="BEC141" s="359"/>
      <c r="BED141" s="359"/>
      <c r="BEE141" s="359"/>
      <c r="BEF141" s="359"/>
      <c r="BEG141" s="359"/>
      <c r="BEH141" s="359"/>
      <c r="BEI141" s="359"/>
      <c r="BEJ141" s="359"/>
      <c r="BEK141" s="359"/>
      <c r="BEL141" s="359"/>
      <c r="BEM141" s="359"/>
      <c r="BEN141" s="359"/>
      <c r="BEO141" s="359"/>
      <c r="BEP141" s="359"/>
      <c r="BEQ141" s="359"/>
      <c r="BER141" s="359"/>
      <c r="BES141" s="359"/>
      <c r="BET141" s="359"/>
      <c r="BEU141" s="359"/>
      <c r="BEV141" s="359"/>
      <c r="BEW141" s="359"/>
      <c r="BEX141" s="359"/>
      <c r="BEY141" s="359"/>
      <c r="BEZ141" s="359"/>
      <c r="BFA141" s="359"/>
      <c r="BFB141" s="359"/>
      <c r="BFC141" s="359"/>
      <c r="BFD141" s="359"/>
      <c r="BFE141" s="359"/>
      <c r="BFF141" s="359"/>
      <c r="BFG141" s="359"/>
      <c r="BFH141" s="359"/>
      <c r="BFI141" s="359"/>
      <c r="BFJ141" s="359"/>
      <c r="BFK141" s="359"/>
      <c r="BFL141" s="359"/>
      <c r="BFM141" s="359"/>
      <c r="BFN141" s="359"/>
      <c r="BFO141" s="359"/>
      <c r="BFP141" s="359"/>
      <c r="BFQ141" s="359"/>
      <c r="BFR141" s="359"/>
      <c r="BFS141" s="359"/>
      <c r="BFT141" s="359"/>
      <c r="BFU141" s="359"/>
      <c r="BFV141" s="359"/>
      <c r="BFW141" s="359"/>
      <c r="BFX141" s="359"/>
      <c r="BFY141" s="359"/>
      <c r="BFZ141" s="359"/>
      <c r="BGA141" s="359"/>
      <c r="BGB141" s="359"/>
      <c r="BGC141" s="359"/>
      <c r="BGD141" s="359"/>
      <c r="BGE141" s="359"/>
      <c r="BGF141" s="359"/>
      <c r="BGG141" s="359"/>
      <c r="BGH141" s="359"/>
      <c r="BGI141" s="359"/>
      <c r="BGJ141" s="359"/>
      <c r="BGK141" s="359"/>
      <c r="BGL141" s="359"/>
      <c r="BGM141" s="359"/>
      <c r="BGN141" s="359"/>
      <c r="BGO141" s="359"/>
      <c r="BGP141" s="359"/>
      <c r="BGQ141" s="359"/>
      <c r="BGR141" s="359"/>
      <c r="BGS141" s="359"/>
      <c r="BGT141" s="359"/>
      <c r="BGU141" s="359"/>
      <c r="BGV141" s="359"/>
      <c r="BGW141" s="359"/>
      <c r="BGX141" s="359"/>
      <c r="BGY141" s="359"/>
      <c r="BGZ141" s="359"/>
      <c r="BHA141" s="359"/>
      <c r="BHB141" s="359"/>
      <c r="BHC141" s="359"/>
      <c r="BHD141" s="359"/>
      <c r="BHE141" s="359"/>
      <c r="BHF141" s="359"/>
      <c r="BHG141" s="359"/>
      <c r="BHH141" s="359"/>
      <c r="BHI141" s="359"/>
      <c r="BHJ141" s="359"/>
      <c r="BHK141" s="359"/>
      <c r="BHL141" s="359"/>
      <c r="BHM141" s="359"/>
      <c r="BHN141" s="359"/>
      <c r="BHO141" s="359"/>
      <c r="BHP141" s="359"/>
      <c r="BHQ141" s="359"/>
      <c r="BHR141" s="359"/>
      <c r="BHS141" s="359"/>
      <c r="BHT141" s="359"/>
      <c r="BHU141" s="359"/>
      <c r="BHV141" s="359"/>
      <c r="BHW141" s="359"/>
      <c r="BHX141" s="359"/>
      <c r="BHY141" s="359"/>
      <c r="BHZ141" s="359"/>
      <c r="BIA141" s="359"/>
      <c r="BIB141" s="359"/>
      <c r="BIC141" s="359"/>
      <c r="BID141" s="359"/>
      <c r="BIE141" s="359"/>
      <c r="BIF141" s="359"/>
      <c r="BIG141" s="359"/>
      <c r="BIH141" s="359"/>
      <c r="BII141" s="359"/>
      <c r="BIJ141" s="359"/>
      <c r="BIK141" s="359"/>
      <c r="BIL141" s="359"/>
      <c r="BIM141" s="359"/>
      <c r="BIN141" s="359"/>
      <c r="BIO141" s="359"/>
      <c r="BIP141" s="359"/>
      <c r="BIQ141" s="359"/>
      <c r="BIR141" s="359"/>
      <c r="BIS141" s="359"/>
      <c r="BIT141" s="359"/>
      <c r="BIU141" s="359"/>
      <c r="BIV141" s="359"/>
      <c r="BIW141" s="359"/>
      <c r="BIX141" s="359"/>
      <c r="BIY141" s="359"/>
      <c r="BIZ141" s="359"/>
      <c r="BJA141" s="359"/>
      <c r="BJB141" s="359"/>
      <c r="BJC141" s="359"/>
      <c r="BJD141" s="359"/>
      <c r="BJE141" s="359"/>
      <c r="BJF141" s="359"/>
      <c r="BJG141" s="359"/>
      <c r="BJH141" s="359"/>
      <c r="BJI141" s="359"/>
      <c r="BJJ141" s="359"/>
      <c r="BJK141" s="359"/>
      <c r="BJL141" s="359"/>
      <c r="BJM141" s="359"/>
      <c r="BJN141" s="359"/>
      <c r="BJO141" s="359"/>
      <c r="BJP141" s="359"/>
      <c r="BJQ141" s="359"/>
      <c r="BJR141" s="359"/>
      <c r="BJS141" s="359"/>
      <c r="BJT141" s="359"/>
      <c r="BJU141" s="359"/>
      <c r="BJV141" s="359"/>
      <c r="BJW141" s="359"/>
      <c r="BJX141" s="359"/>
      <c r="BJY141" s="359"/>
      <c r="BJZ141" s="359"/>
      <c r="BKA141" s="359"/>
      <c r="BKB141" s="359"/>
      <c r="BKC141" s="359"/>
      <c r="BKD141" s="359"/>
      <c r="BKE141" s="359"/>
      <c r="BKF141" s="359"/>
      <c r="BKG141" s="359"/>
      <c r="BKH141" s="359"/>
      <c r="BKI141" s="359"/>
      <c r="BKJ141" s="359"/>
      <c r="BKK141" s="359"/>
      <c r="BKL141" s="359"/>
      <c r="BKM141" s="359"/>
      <c r="BKN141" s="359"/>
      <c r="BKO141" s="359"/>
      <c r="BKP141" s="359"/>
      <c r="BKQ141" s="359"/>
      <c r="BKR141" s="359"/>
      <c r="BKS141" s="359"/>
      <c r="BKT141" s="359"/>
      <c r="BKU141" s="359"/>
      <c r="BKV141" s="359"/>
      <c r="BKW141" s="359"/>
      <c r="BKX141" s="359"/>
      <c r="BKY141" s="359"/>
      <c r="BKZ141" s="359"/>
      <c r="BLA141" s="359"/>
      <c r="BLB141" s="359"/>
      <c r="BLC141" s="359"/>
      <c r="BLD141" s="359"/>
      <c r="BLE141" s="359"/>
      <c r="BLF141" s="359"/>
      <c r="BLG141" s="359"/>
      <c r="BLH141" s="359"/>
      <c r="BLI141" s="359"/>
      <c r="BLJ141" s="359"/>
      <c r="BLK141" s="359"/>
      <c r="BLL141" s="359"/>
      <c r="BLM141" s="359"/>
      <c r="BLN141" s="359"/>
      <c r="BLO141" s="359"/>
      <c r="BLP141" s="359"/>
      <c r="BLQ141" s="359"/>
      <c r="BLR141" s="359"/>
      <c r="BLS141" s="359"/>
      <c r="BLT141" s="359"/>
      <c r="BLU141" s="359"/>
      <c r="BLV141" s="359"/>
      <c r="BLW141" s="359"/>
      <c r="BLX141" s="359"/>
      <c r="BLY141" s="359"/>
      <c r="BLZ141" s="359"/>
      <c r="BMA141" s="359"/>
      <c r="BMB141" s="359"/>
      <c r="BMC141" s="359"/>
      <c r="BMD141" s="359"/>
      <c r="BME141" s="359"/>
      <c r="BMF141" s="359"/>
      <c r="BMG141" s="359"/>
      <c r="BMH141" s="359"/>
      <c r="BMI141" s="359"/>
      <c r="BMJ141" s="359"/>
      <c r="BMK141" s="359"/>
      <c r="BML141" s="359"/>
      <c r="BMM141" s="359"/>
      <c r="BMN141" s="359"/>
      <c r="BMO141" s="359"/>
      <c r="BMP141" s="359"/>
      <c r="BMQ141" s="359"/>
      <c r="BMR141" s="359"/>
      <c r="BMS141" s="359"/>
      <c r="BMT141" s="359"/>
      <c r="BMU141" s="359"/>
      <c r="BMV141" s="359"/>
      <c r="BMW141" s="359"/>
      <c r="BMX141" s="359"/>
      <c r="BMY141" s="359"/>
      <c r="BMZ141" s="359"/>
      <c r="BNA141" s="359"/>
      <c r="BNB141" s="359"/>
      <c r="BNC141" s="359"/>
      <c r="BND141" s="359"/>
      <c r="BNE141" s="359"/>
      <c r="BNF141" s="359"/>
      <c r="BNG141" s="359"/>
      <c r="BNH141" s="359"/>
      <c r="BNI141" s="359"/>
      <c r="BNJ141" s="359"/>
      <c r="BNK141" s="359"/>
      <c r="BNL141" s="359"/>
      <c r="BNM141" s="359"/>
      <c r="BNN141" s="359"/>
      <c r="BNO141" s="359"/>
      <c r="BNP141" s="359"/>
      <c r="BNQ141" s="359"/>
      <c r="BNR141" s="359"/>
      <c r="BNS141" s="359"/>
      <c r="BNT141" s="359"/>
      <c r="BNU141" s="359"/>
      <c r="BNV141" s="359"/>
      <c r="BNW141" s="359"/>
      <c r="BNX141" s="359"/>
      <c r="BNY141" s="359"/>
      <c r="BNZ141" s="359"/>
      <c r="BOA141" s="359"/>
      <c r="BOB141" s="359"/>
      <c r="BOC141" s="359"/>
      <c r="BOD141" s="359"/>
      <c r="BOE141" s="359"/>
      <c r="BOF141" s="359"/>
      <c r="BOG141" s="359"/>
      <c r="BOH141" s="359"/>
      <c r="BOI141" s="359"/>
      <c r="BOJ141" s="359"/>
      <c r="BOK141" s="359"/>
      <c r="BOL141" s="359"/>
      <c r="BOM141" s="359"/>
      <c r="BON141" s="359"/>
      <c r="BOO141" s="359"/>
      <c r="BOP141" s="359"/>
      <c r="BOQ141" s="359"/>
      <c r="BOR141" s="359"/>
      <c r="BOS141" s="359"/>
      <c r="BOT141" s="359"/>
      <c r="BOU141" s="359"/>
      <c r="BOV141" s="359"/>
      <c r="BOW141" s="359"/>
      <c r="BOX141" s="359"/>
      <c r="BOY141" s="359"/>
      <c r="BOZ141" s="359"/>
      <c r="BPA141" s="359"/>
      <c r="BPB141" s="359"/>
      <c r="BPC141" s="359"/>
      <c r="BPD141" s="359"/>
      <c r="BPE141" s="359"/>
      <c r="BPF141" s="359"/>
      <c r="BPG141" s="359"/>
      <c r="BPH141" s="359"/>
      <c r="BPI141" s="359"/>
      <c r="BPJ141" s="359"/>
      <c r="BPK141" s="359"/>
      <c r="BPL141" s="359"/>
      <c r="BPM141" s="359"/>
      <c r="BPN141" s="359"/>
      <c r="BPO141" s="359"/>
      <c r="BPP141" s="359"/>
      <c r="BPQ141" s="359"/>
      <c r="BPR141" s="359"/>
      <c r="BPS141" s="359"/>
      <c r="BPT141" s="359"/>
      <c r="BPU141" s="359"/>
      <c r="BPV141" s="359"/>
      <c r="BPW141" s="359"/>
      <c r="BPX141" s="359"/>
      <c r="BPY141" s="359"/>
      <c r="BPZ141" s="359"/>
      <c r="BQA141" s="359"/>
      <c r="BQB141" s="359"/>
      <c r="BQC141" s="359"/>
      <c r="BQD141" s="359"/>
      <c r="BQE141" s="359"/>
      <c r="BQF141" s="359"/>
      <c r="BQG141" s="359"/>
      <c r="BQH141" s="359"/>
      <c r="BQI141" s="359"/>
      <c r="BQJ141" s="359"/>
      <c r="BQK141" s="359"/>
      <c r="BQL141" s="359"/>
      <c r="BQM141" s="359"/>
      <c r="BQN141" s="359"/>
      <c r="BQO141" s="359"/>
      <c r="BQP141" s="359"/>
      <c r="BQQ141" s="359"/>
      <c r="BQR141" s="359"/>
      <c r="BQS141" s="359"/>
      <c r="BQT141" s="359"/>
      <c r="BQU141" s="359"/>
      <c r="BQV141" s="359"/>
      <c r="BQW141" s="359"/>
      <c r="BQX141" s="359"/>
      <c r="BQY141" s="359"/>
      <c r="BQZ141" s="359"/>
      <c r="BRA141" s="359"/>
      <c r="BRB141" s="359"/>
      <c r="BRC141" s="359"/>
      <c r="BRD141" s="359"/>
      <c r="BRE141" s="359"/>
      <c r="BRF141" s="359"/>
      <c r="BRG141" s="359"/>
      <c r="BRH141" s="359"/>
      <c r="BRI141" s="359"/>
      <c r="BRJ141" s="359"/>
      <c r="BRK141" s="359"/>
      <c r="BRL141" s="359"/>
      <c r="BRM141" s="359"/>
      <c r="BRN141" s="359"/>
      <c r="BRO141" s="359"/>
      <c r="BRP141" s="359"/>
      <c r="BRQ141" s="359"/>
      <c r="BRR141" s="359"/>
      <c r="BRS141" s="359"/>
      <c r="BRT141" s="359"/>
      <c r="BRU141" s="359"/>
      <c r="BRV141" s="359"/>
      <c r="BRW141" s="359"/>
      <c r="BRX141" s="359"/>
      <c r="BRY141" s="359"/>
      <c r="BRZ141" s="359"/>
      <c r="BSA141" s="359"/>
      <c r="BSB141" s="359"/>
      <c r="BSC141" s="359"/>
      <c r="BSD141" s="359"/>
      <c r="BSE141" s="359"/>
      <c r="BSF141" s="359"/>
      <c r="BSG141" s="359"/>
      <c r="BSH141" s="359"/>
      <c r="BSI141" s="359"/>
      <c r="BSJ141" s="359"/>
      <c r="BSK141" s="359"/>
      <c r="BSL141" s="359"/>
      <c r="BSM141" s="359"/>
      <c r="BSN141" s="359"/>
      <c r="BSO141" s="359"/>
      <c r="BSP141" s="359"/>
      <c r="BSQ141" s="359"/>
      <c r="BSR141" s="359"/>
      <c r="BSS141" s="359"/>
      <c r="BST141" s="359"/>
      <c r="BSU141" s="359"/>
      <c r="BSV141" s="359"/>
      <c r="BSW141" s="359"/>
      <c r="BSX141" s="359"/>
      <c r="BSY141" s="359"/>
      <c r="BSZ141" s="359"/>
      <c r="BTA141" s="359"/>
      <c r="BTB141" s="359"/>
      <c r="BTC141" s="359"/>
      <c r="BTD141" s="359"/>
      <c r="BTE141" s="359"/>
      <c r="BTF141" s="359"/>
      <c r="BTG141" s="359"/>
      <c r="BTH141" s="359"/>
      <c r="BTI141" s="359"/>
      <c r="BTJ141" s="359"/>
      <c r="BTK141" s="359"/>
      <c r="BTL141" s="359"/>
      <c r="BTM141" s="359"/>
      <c r="BTN141" s="359"/>
      <c r="BTO141" s="359"/>
      <c r="BTP141" s="359"/>
      <c r="BTQ141" s="359"/>
      <c r="BTR141" s="359"/>
      <c r="BTS141" s="359"/>
      <c r="BTT141" s="359"/>
      <c r="BTU141" s="359"/>
      <c r="BTV141" s="359"/>
      <c r="BTW141" s="359"/>
      <c r="BTX141" s="359"/>
      <c r="BTY141" s="359"/>
      <c r="BTZ141" s="359"/>
      <c r="BUA141" s="359"/>
      <c r="BUB141" s="359"/>
      <c r="BUC141" s="359"/>
      <c r="BUD141" s="359"/>
      <c r="BUE141" s="359"/>
      <c r="BUF141" s="359"/>
      <c r="BUG141" s="359"/>
      <c r="BUH141" s="359"/>
      <c r="BUI141" s="359"/>
      <c r="BUJ141" s="359"/>
      <c r="BUK141" s="359"/>
      <c r="BUL141" s="359"/>
      <c r="BUM141" s="359"/>
      <c r="BUN141" s="359"/>
      <c r="BUO141" s="359"/>
      <c r="BUP141" s="359"/>
      <c r="BUQ141" s="359"/>
      <c r="BUR141" s="359"/>
      <c r="BUS141" s="359"/>
      <c r="BUT141" s="359"/>
      <c r="BUU141" s="359"/>
      <c r="BUV141" s="359"/>
      <c r="BUW141" s="359"/>
      <c r="BUX141" s="359"/>
      <c r="BUY141" s="359"/>
      <c r="BUZ141" s="359"/>
      <c r="BVA141" s="359"/>
      <c r="BVB141" s="359"/>
      <c r="BVC141" s="359"/>
      <c r="BVD141" s="359"/>
      <c r="BVE141" s="359"/>
      <c r="BVF141" s="359"/>
      <c r="BVG141" s="359"/>
      <c r="BVH141" s="359"/>
      <c r="BVI141" s="359"/>
      <c r="BVJ141" s="359"/>
      <c r="BVK141" s="359"/>
      <c r="BVL141" s="359"/>
      <c r="BVM141" s="359"/>
      <c r="BVN141" s="359"/>
      <c r="BVO141" s="359"/>
      <c r="BVP141" s="359"/>
      <c r="BVQ141" s="359"/>
      <c r="BVR141" s="359"/>
      <c r="BVS141" s="359"/>
      <c r="BVT141" s="359"/>
      <c r="BVU141" s="359"/>
      <c r="BVV141" s="359"/>
      <c r="BVW141" s="359"/>
      <c r="BVX141" s="359"/>
      <c r="BVY141" s="359"/>
      <c r="BVZ141" s="359"/>
      <c r="BWA141" s="359"/>
      <c r="BWB141" s="359"/>
      <c r="BWC141" s="359"/>
      <c r="BWD141" s="359"/>
      <c r="BWE141" s="359"/>
      <c r="BWF141" s="359"/>
      <c r="BWG141" s="359"/>
      <c r="BWH141" s="359"/>
      <c r="BWI141" s="359"/>
      <c r="BWJ141" s="359"/>
      <c r="BWK141" s="359"/>
      <c r="BWL141" s="359"/>
      <c r="BWM141" s="359"/>
      <c r="BWN141" s="359"/>
      <c r="BWO141" s="359"/>
      <c r="BWP141" s="359"/>
      <c r="BWQ141" s="359"/>
      <c r="BWR141" s="359"/>
      <c r="BWS141" s="359"/>
      <c r="BWT141" s="359"/>
      <c r="BWU141" s="359"/>
      <c r="BWV141" s="359"/>
      <c r="BWW141" s="359"/>
      <c r="BWX141" s="359"/>
      <c r="BWY141" s="359"/>
      <c r="BWZ141" s="359"/>
      <c r="BXA141" s="359"/>
      <c r="BXB141" s="359"/>
      <c r="BXC141" s="359"/>
      <c r="BXD141" s="359"/>
      <c r="BXE141" s="359"/>
      <c r="BXF141" s="359"/>
      <c r="BXG141" s="359"/>
      <c r="BXH141" s="359"/>
      <c r="BXI141" s="359"/>
      <c r="BXJ141" s="359"/>
      <c r="BXK141" s="359"/>
      <c r="BXL141" s="359"/>
      <c r="BXM141" s="359"/>
      <c r="BXN141" s="359"/>
      <c r="BXO141" s="359"/>
      <c r="BXP141" s="359"/>
      <c r="BXQ141" s="359"/>
      <c r="BXR141" s="359"/>
      <c r="BXS141" s="359"/>
      <c r="BXT141" s="359"/>
      <c r="BXU141" s="359"/>
      <c r="BXV141" s="359"/>
      <c r="BXW141" s="359"/>
      <c r="BXX141" s="359"/>
      <c r="BXY141" s="359"/>
      <c r="BXZ141" s="359"/>
      <c r="BYA141" s="359"/>
      <c r="BYB141" s="359"/>
      <c r="BYC141" s="359"/>
      <c r="BYD141" s="359"/>
      <c r="BYE141" s="359"/>
      <c r="BYF141" s="359"/>
      <c r="BYG141" s="359"/>
      <c r="BYH141" s="359"/>
      <c r="BYI141" s="359"/>
      <c r="BYJ141" s="359"/>
      <c r="BYK141" s="359"/>
      <c r="BYL141" s="359"/>
      <c r="BYM141" s="359"/>
      <c r="BYN141" s="359"/>
      <c r="BYO141" s="359"/>
      <c r="BYP141" s="359"/>
      <c r="BYQ141" s="359"/>
      <c r="BYR141" s="359"/>
      <c r="BYS141" s="359"/>
      <c r="BYT141" s="359"/>
      <c r="BYU141" s="359"/>
      <c r="BYV141" s="359"/>
      <c r="BYW141" s="359"/>
      <c r="BYX141" s="359"/>
      <c r="BYY141" s="359"/>
      <c r="BYZ141" s="359"/>
      <c r="BZA141" s="359"/>
      <c r="BZB141" s="359"/>
      <c r="BZC141" s="359"/>
      <c r="BZD141" s="359"/>
      <c r="BZE141" s="359"/>
      <c r="BZF141" s="359"/>
      <c r="BZG141" s="359"/>
      <c r="BZH141" s="359"/>
      <c r="BZI141" s="359"/>
      <c r="BZJ141" s="359"/>
      <c r="BZK141" s="359"/>
      <c r="BZL141" s="359"/>
      <c r="BZM141" s="359"/>
      <c r="BZN141" s="359"/>
      <c r="BZO141" s="359"/>
      <c r="BZP141" s="359"/>
      <c r="BZQ141" s="359"/>
      <c r="BZR141" s="359"/>
      <c r="BZS141" s="359"/>
      <c r="BZT141" s="359"/>
      <c r="BZU141" s="359"/>
      <c r="BZV141" s="359"/>
      <c r="BZW141" s="359"/>
      <c r="BZX141" s="359"/>
      <c r="BZY141" s="359"/>
      <c r="BZZ141" s="359"/>
      <c r="CAA141" s="359"/>
      <c r="CAB141" s="359"/>
      <c r="CAC141" s="359"/>
      <c r="CAD141" s="359"/>
      <c r="CAE141" s="359"/>
      <c r="CAF141" s="359"/>
      <c r="CAG141" s="359"/>
      <c r="CAH141" s="359"/>
      <c r="CAI141" s="359"/>
      <c r="CAJ141" s="359"/>
      <c r="CAK141" s="359"/>
      <c r="CAL141" s="359"/>
      <c r="CAM141" s="359"/>
      <c r="CAN141" s="359"/>
      <c r="CAO141" s="359"/>
      <c r="CAP141" s="359"/>
      <c r="CAQ141" s="359"/>
      <c r="CAR141" s="359"/>
      <c r="CAS141" s="359"/>
      <c r="CAT141" s="359"/>
      <c r="CAU141" s="359"/>
      <c r="CAV141" s="359"/>
      <c r="CAW141" s="359"/>
      <c r="CAX141" s="359"/>
      <c r="CAY141" s="359"/>
      <c r="CAZ141" s="359"/>
      <c r="CBA141" s="359"/>
      <c r="CBB141" s="359"/>
      <c r="CBC141" s="359"/>
      <c r="CBD141" s="359"/>
      <c r="CBE141" s="359"/>
      <c r="CBF141" s="359"/>
      <c r="CBG141" s="359"/>
      <c r="CBH141" s="359"/>
      <c r="CBI141" s="359"/>
      <c r="CBJ141" s="359"/>
      <c r="CBK141" s="359"/>
      <c r="CBL141" s="359"/>
      <c r="CBM141" s="359"/>
      <c r="CBN141" s="359"/>
      <c r="CBO141" s="359"/>
      <c r="CBP141" s="359"/>
      <c r="CBQ141" s="359"/>
      <c r="CBR141" s="359"/>
      <c r="CBS141" s="359"/>
      <c r="CBT141" s="359"/>
      <c r="CBU141" s="359"/>
      <c r="CBV141" s="359"/>
      <c r="CBW141" s="359"/>
      <c r="CBX141" s="359"/>
      <c r="CBY141" s="359"/>
      <c r="CBZ141" s="359"/>
      <c r="CCA141" s="359"/>
      <c r="CCB141" s="359"/>
      <c r="CCC141" s="359"/>
      <c r="CCD141" s="359"/>
      <c r="CCE141" s="359"/>
      <c r="CCF141" s="359"/>
      <c r="CCG141" s="359"/>
      <c r="CCH141" s="359"/>
      <c r="CCI141" s="359"/>
      <c r="CCJ141" s="359"/>
      <c r="CCK141" s="359"/>
      <c r="CCL141" s="359"/>
      <c r="CCM141" s="359"/>
      <c r="CCN141" s="359"/>
      <c r="CCO141" s="359"/>
      <c r="CCP141" s="359"/>
      <c r="CCQ141" s="359"/>
      <c r="CCR141" s="359"/>
      <c r="CCS141" s="359"/>
      <c r="CCT141" s="359"/>
      <c r="CCU141" s="359"/>
      <c r="CCV141" s="359"/>
      <c r="CCW141" s="359"/>
      <c r="CCX141" s="359"/>
      <c r="CCY141" s="359"/>
      <c r="CCZ141" s="359"/>
      <c r="CDA141" s="359"/>
      <c r="CDB141" s="359"/>
      <c r="CDC141" s="359"/>
      <c r="CDD141" s="359"/>
      <c r="CDE141" s="359"/>
      <c r="CDF141" s="359"/>
      <c r="CDG141" s="359"/>
      <c r="CDH141" s="359"/>
      <c r="CDI141" s="359"/>
      <c r="CDJ141" s="359"/>
      <c r="CDK141" s="359"/>
      <c r="CDL141" s="359"/>
      <c r="CDM141" s="359"/>
      <c r="CDN141" s="359"/>
      <c r="CDO141" s="359"/>
      <c r="CDP141" s="359"/>
      <c r="CDQ141" s="359"/>
      <c r="CDR141" s="359"/>
      <c r="CDS141" s="359"/>
      <c r="CDT141" s="359"/>
      <c r="CDU141" s="359"/>
      <c r="CDV141" s="359"/>
      <c r="CDW141" s="359"/>
      <c r="CDX141" s="359"/>
      <c r="CDY141" s="359"/>
      <c r="CDZ141" s="359"/>
      <c r="CEA141" s="359"/>
      <c r="CEB141" s="359"/>
      <c r="CEC141" s="359"/>
      <c r="CED141" s="359"/>
      <c r="CEE141" s="359"/>
      <c r="CEF141" s="359"/>
      <c r="CEG141" s="359"/>
      <c r="CEH141" s="359"/>
      <c r="CEI141" s="359"/>
      <c r="CEJ141" s="359"/>
      <c r="CEK141" s="359"/>
      <c r="CEL141" s="359"/>
      <c r="CEM141" s="359"/>
      <c r="CEN141" s="359"/>
      <c r="CEO141" s="359"/>
      <c r="CEP141" s="359"/>
      <c r="CEQ141" s="359"/>
      <c r="CER141" s="359"/>
      <c r="CES141" s="359"/>
      <c r="CET141" s="359"/>
      <c r="CEU141" s="359"/>
      <c r="CEV141" s="359"/>
      <c r="CEW141" s="359"/>
      <c r="CEX141" s="359"/>
      <c r="CEY141" s="359"/>
      <c r="CEZ141" s="359"/>
      <c r="CFA141" s="359"/>
      <c r="CFB141" s="359"/>
      <c r="CFC141" s="359"/>
      <c r="CFD141" s="359"/>
      <c r="CFE141" s="359"/>
      <c r="CFF141" s="359"/>
      <c r="CFG141" s="359"/>
      <c r="CFH141" s="359"/>
      <c r="CFI141" s="359"/>
      <c r="CFJ141" s="359"/>
      <c r="CFK141" s="359"/>
      <c r="CFL141" s="359"/>
      <c r="CFM141" s="359"/>
      <c r="CFN141" s="359"/>
      <c r="CFO141" s="359"/>
      <c r="CFP141" s="359"/>
      <c r="CFQ141" s="359"/>
      <c r="CFR141" s="359"/>
      <c r="CFS141" s="359"/>
      <c r="CFT141" s="359"/>
      <c r="CFU141" s="359"/>
      <c r="CFV141" s="359"/>
      <c r="CFW141" s="359"/>
      <c r="CFX141" s="359"/>
      <c r="CFY141" s="359"/>
      <c r="CFZ141" s="359"/>
      <c r="CGA141" s="359"/>
      <c r="CGB141" s="359"/>
      <c r="CGC141" s="359"/>
      <c r="CGD141" s="359"/>
      <c r="CGE141" s="359"/>
      <c r="CGF141" s="359"/>
      <c r="CGG141" s="359"/>
      <c r="CGH141" s="359"/>
      <c r="CGI141" s="359"/>
      <c r="CGJ141" s="359"/>
      <c r="CGK141" s="359"/>
      <c r="CGL141" s="359"/>
      <c r="CGM141" s="359"/>
      <c r="CGN141" s="359"/>
      <c r="CGO141" s="359"/>
      <c r="CGP141" s="359"/>
      <c r="CGQ141" s="359"/>
      <c r="CGR141" s="359"/>
      <c r="CGS141" s="359"/>
      <c r="CGT141" s="359"/>
      <c r="CGU141" s="359"/>
      <c r="CGV141" s="359"/>
      <c r="CGW141" s="359"/>
      <c r="CGX141" s="359"/>
      <c r="CGY141" s="359"/>
      <c r="CGZ141" s="359"/>
      <c r="CHA141" s="359"/>
      <c r="CHB141" s="359"/>
      <c r="CHC141" s="359"/>
      <c r="CHD141" s="359"/>
      <c r="CHE141" s="359"/>
      <c r="CHF141" s="359"/>
      <c r="CHG141" s="359"/>
      <c r="CHH141" s="359"/>
      <c r="CHI141" s="359"/>
      <c r="CHJ141" s="359"/>
      <c r="CHK141" s="359"/>
      <c r="CHL141" s="359"/>
      <c r="CHM141" s="359"/>
      <c r="CHN141" s="359"/>
      <c r="CHO141" s="359"/>
      <c r="CHP141" s="359"/>
      <c r="CHQ141" s="359"/>
      <c r="CHR141" s="359"/>
      <c r="CHS141" s="359"/>
      <c r="CHT141" s="359"/>
      <c r="CHU141" s="359"/>
      <c r="CHV141" s="359"/>
      <c r="CHW141" s="359"/>
      <c r="CHX141" s="359"/>
      <c r="CHY141" s="359"/>
      <c r="CHZ141" s="359"/>
      <c r="CIA141" s="359"/>
      <c r="CIB141" s="359"/>
      <c r="CIC141" s="359"/>
      <c r="CID141" s="359"/>
      <c r="CIE141" s="359"/>
      <c r="CIF141" s="359"/>
      <c r="CIG141" s="359"/>
      <c r="CIH141" s="359"/>
      <c r="CII141" s="359"/>
      <c r="CIJ141" s="359"/>
      <c r="CIK141" s="359"/>
      <c r="CIL141" s="359"/>
      <c r="CIM141" s="359"/>
      <c r="CIN141" s="359"/>
      <c r="CIO141" s="359"/>
      <c r="CIP141" s="359"/>
      <c r="CIQ141" s="359"/>
      <c r="CIR141" s="359"/>
      <c r="CIS141" s="359"/>
      <c r="CIT141" s="359"/>
      <c r="CIU141" s="359"/>
      <c r="CIV141" s="359"/>
      <c r="CIW141" s="359"/>
      <c r="CIX141" s="359"/>
      <c r="CIY141" s="359"/>
      <c r="CIZ141" s="359"/>
      <c r="CJA141" s="359"/>
      <c r="CJB141" s="359"/>
      <c r="CJC141" s="359"/>
      <c r="CJD141" s="359"/>
      <c r="CJE141" s="359"/>
      <c r="CJF141" s="359"/>
      <c r="CJG141" s="359"/>
      <c r="CJH141" s="359"/>
      <c r="CJI141" s="359"/>
      <c r="CJJ141" s="359"/>
      <c r="CJK141" s="359"/>
      <c r="CJL141" s="359"/>
      <c r="CJM141" s="359"/>
      <c r="CJN141" s="359"/>
      <c r="CJO141" s="359"/>
      <c r="CJP141" s="359"/>
      <c r="CJQ141" s="359"/>
      <c r="CJR141" s="359"/>
      <c r="CJS141" s="359"/>
      <c r="CJT141" s="359"/>
      <c r="CJU141" s="359"/>
      <c r="CJV141" s="359"/>
      <c r="CJW141" s="359"/>
      <c r="CJX141" s="359"/>
      <c r="CJY141" s="359"/>
      <c r="CJZ141" s="359"/>
      <c r="CKA141" s="359"/>
      <c r="CKB141" s="359"/>
      <c r="CKC141" s="359"/>
      <c r="CKD141" s="359"/>
      <c r="CKE141" s="359"/>
      <c r="CKF141" s="359"/>
      <c r="CKG141" s="359"/>
      <c r="CKH141" s="359"/>
      <c r="CKI141" s="359"/>
      <c r="CKJ141" s="359"/>
      <c r="CKK141" s="359"/>
      <c r="CKL141" s="359"/>
      <c r="CKM141" s="359"/>
      <c r="CKN141" s="359"/>
      <c r="CKO141" s="359"/>
      <c r="CKP141" s="359"/>
      <c r="CKQ141" s="359"/>
      <c r="CKR141" s="359"/>
      <c r="CKS141" s="359"/>
      <c r="CKT141" s="359"/>
      <c r="CKU141" s="359"/>
      <c r="CKV141" s="359"/>
      <c r="CKW141" s="359"/>
      <c r="CKX141" s="359"/>
      <c r="CKY141" s="359"/>
      <c r="CKZ141" s="359"/>
      <c r="CLA141" s="359"/>
      <c r="CLB141" s="359"/>
      <c r="CLC141" s="359"/>
      <c r="CLD141" s="359"/>
      <c r="CLE141" s="359"/>
      <c r="CLF141" s="359"/>
      <c r="CLG141" s="359"/>
      <c r="CLH141" s="359"/>
      <c r="CLI141" s="359"/>
      <c r="CLJ141" s="359"/>
      <c r="CLK141" s="359"/>
      <c r="CLL141" s="359"/>
      <c r="CLM141" s="359"/>
      <c r="CLN141" s="359"/>
      <c r="CLO141" s="359"/>
      <c r="CLP141" s="359"/>
      <c r="CLQ141" s="359"/>
      <c r="CLR141" s="359"/>
      <c r="CLS141" s="359"/>
      <c r="CLT141" s="359"/>
      <c r="CLU141" s="359"/>
      <c r="CLV141" s="359"/>
      <c r="CLW141" s="359"/>
      <c r="CLX141" s="359"/>
      <c r="CLY141" s="359"/>
      <c r="CLZ141" s="359"/>
      <c r="CMA141" s="359"/>
      <c r="CMB141" s="359"/>
      <c r="CMC141" s="359"/>
      <c r="CMD141" s="359"/>
      <c r="CME141" s="359"/>
      <c r="CMF141" s="359"/>
      <c r="CMG141" s="359"/>
      <c r="CMH141" s="359"/>
      <c r="CMI141" s="359"/>
      <c r="CMJ141" s="359"/>
      <c r="CMK141" s="359"/>
      <c r="CML141" s="359"/>
      <c r="CMM141" s="359"/>
      <c r="CMN141" s="359"/>
      <c r="CMO141" s="359"/>
      <c r="CMP141" s="359"/>
      <c r="CMQ141" s="359"/>
      <c r="CMR141" s="359"/>
      <c r="CMS141" s="359"/>
      <c r="CMT141" s="359"/>
      <c r="CMU141" s="359"/>
      <c r="CMV141" s="359"/>
      <c r="CMW141" s="359"/>
      <c r="CMX141" s="359"/>
      <c r="CMY141" s="359"/>
      <c r="CMZ141" s="359"/>
      <c r="CNA141" s="359"/>
      <c r="CNB141" s="359"/>
      <c r="CNC141" s="359"/>
      <c r="CND141" s="359"/>
      <c r="CNE141" s="359"/>
      <c r="CNF141" s="359"/>
      <c r="CNG141" s="359"/>
      <c r="CNH141" s="359"/>
      <c r="CNI141" s="359"/>
      <c r="CNJ141" s="359"/>
      <c r="CNK141" s="359"/>
      <c r="CNL141" s="359"/>
      <c r="CNM141" s="359"/>
      <c r="CNN141" s="359"/>
      <c r="CNO141" s="359"/>
      <c r="CNP141" s="359"/>
      <c r="CNQ141" s="359"/>
      <c r="CNR141" s="359"/>
      <c r="CNS141" s="359"/>
      <c r="CNT141" s="359"/>
      <c r="CNU141" s="359"/>
      <c r="CNV141" s="359"/>
      <c r="CNW141" s="359"/>
      <c r="CNX141" s="359"/>
      <c r="CNY141" s="359"/>
      <c r="CNZ141" s="359"/>
      <c r="COA141" s="359"/>
      <c r="COB141" s="359"/>
      <c r="COC141" s="359"/>
      <c r="COD141" s="359"/>
      <c r="COE141" s="359"/>
      <c r="COF141" s="359"/>
      <c r="COG141" s="359"/>
      <c r="COH141" s="359"/>
      <c r="COI141" s="359"/>
      <c r="COJ141" s="359"/>
      <c r="COK141" s="359"/>
      <c r="COL141" s="359"/>
      <c r="COM141" s="359"/>
      <c r="CON141" s="359"/>
      <c r="COO141" s="359"/>
      <c r="COP141" s="359"/>
      <c r="COQ141" s="359"/>
      <c r="COR141" s="359"/>
      <c r="COS141" s="359"/>
      <c r="COT141" s="359"/>
      <c r="COU141" s="359"/>
      <c r="COV141" s="359"/>
      <c r="COW141" s="359"/>
      <c r="COX141" s="359"/>
      <c r="COY141" s="359"/>
      <c r="COZ141" s="359"/>
      <c r="CPA141" s="359"/>
      <c r="CPB141" s="359"/>
      <c r="CPC141" s="359"/>
      <c r="CPD141" s="359"/>
      <c r="CPE141" s="359"/>
      <c r="CPF141" s="359"/>
      <c r="CPG141" s="359"/>
      <c r="CPH141" s="359"/>
      <c r="CPI141" s="359"/>
      <c r="CPJ141" s="359"/>
      <c r="CPK141" s="359"/>
      <c r="CPL141" s="359"/>
      <c r="CPM141" s="359"/>
      <c r="CPN141" s="359"/>
      <c r="CPO141" s="359"/>
      <c r="CPP141" s="359"/>
      <c r="CPQ141" s="359"/>
      <c r="CPR141" s="359"/>
      <c r="CPS141" s="359"/>
      <c r="CPT141" s="359"/>
      <c r="CPU141" s="359"/>
      <c r="CPV141" s="359"/>
      <c r="CPW141" s="359"/>
      <c r="CPX141" s="359"/>
      <c r="CPY141" s="359"/>
      <c r="CPZ141" s="359"/>
      <c r="CQA141" s="359"/>
      <c r="CQB141" s="359"/>
      <c r="CQC141" s="359"/>
      <c r="CQD141" s="359"/>
      <c r="CQE141" s="359"/>
      <c r="CQF141" s="359"/>
      <c r="CQG141" s="359"/>
      <c r="CQH141" s="359"/>
      <c r="CQI141" s="359"/>
      <c r="CQJ141" s="359"/>
      <c r="CQK141" s="359"/>
      <c r="CQL141" s="359"/>
      <c r="CQM141" s="359"/>
      <c r="CQN141" s="359"/>
      <c r="CQO141" s="359"/>
      <c r="CQP141" s="359"/>
      <c r="CQQ141" s="359"/>
      <c r="CQR141" s="359"/>
      <c r="CQS141" s="359"/>
      <c r="CQT141" s="359"/>
      <c r="CQU141" s="359"/>
      <c r="CQV141" s="359"/>
      <c r="CQW141" s="359"/>
      <c r="CQX141" s="359"/>
      <c r="CQY141" s="359"/>
      <c r="CQZ141" s="359"/>
      <c r="CRA141" s="359"/>
      <c r="CRB141" s="359"/>
      <c r="CRC141" s="359"/>
      <c r="CRD141" s="359"/>
      <c r="CRE141" s="359"/>
      <c r="CRF141" s="359"/>
      <c r="CRG141" s="359"/>
      <c r="CRH141" s="359"/>
      <c r="CRI141" s="359"/>
      <c r="CRJ141" s="359"/>
      <c r="CRK141" s="359"/>
      <c r="CRL141" s="359"/>
      <c r="CRM141" s="359"/>
      <c r="CRN141" s="359"/>
      <c r="CRO141" s="359"/>
      <c r="CRP141" s="359"/>
      <c r="CRQ141" s="359"/>
      <c r="CRR141" s="359"/>
      <c r="CRS141" s="359"/>
      <c r="CRT141" s="359"/>
      <c r="CRU141" s="359"/>
      <c r="CRV141" s="359"/>
      <c r="CRW141" s="359"/>
      <c r="CRX141" s="359"/>
      <c r="CRY141" s="359"/>
      <c r="CRZ141" s="359"/>
      <c r="CSA141" s="359"/>
      <c r="CSB141" s="359"/>
      <c r="CSC141" s="359"/>
      <c r="CSD141" s="359"/>
      <c r="CSE141" s="359"/>
      <c r="CSF141" s="359"/>
      <c r="CSG141" s="359"/>
      <c r="CSH141" s="359"/>
      <c r="CSI141" s="359"/>
      <c r="CSJ141" s="359"/>
      <c r="CSK141" s="359"/>
      <c r="CSL141" s="359"/>
      <c r="CSM141" s="359"/>
      <c r="CSN141" s="359"/>
      <c r="CSO141" s="359"/>
      <c r="CSP141" s="359"/>
      <c r="CSQ141" s="359"/>
      <c r="CSR141" s="359"/>
      <c r="CSS141" s="359"/>
      <c r="CST141" s="359"/>
      <c r="CSU141" s="359"/>
      <c r="CSV141" s="359"/>
      <c r="CSW141" s="359"/>
      <c r="CSX141" s="359"/>
      <c r="CSY141" s="359"/>
      <c r="CSZ141" s="359"/>
      <c r="CTA141" s="359"/>
      <c r="CTB141" s="359"/>
      <c r="CTC141" s="359"/>
      <c r="CTD141" s="359"/>
      <c r="CTE141" s="359"/>
      <c r="CTF141" s="359"/>
      <c r="CTG141" s="359"/>
      <c r="CTH141" s="359"/>
      <c r="CTI141" s="359"/>
      <c r="CTJ141" s="359"/>
      <c r="CTK141" s="359"/>
      <c r="CTL141" s="359"/>
      <c r="CTM141" s="359"/>
      <c r="CTN141" s="359"/>
      <c r="CTO141" s="359"/>
      <c r="CTP141" s="359"/>
      <c r="CTQ141" s="359"/>
      <c r="CTR141" s="359"/>
      <c r="CTS141" s="359"/>
      <c r="CTT141" s="359"/>
      <c r="CTU141" s="359"/>
      <c r="CTV141" s="359"/>
      <c r="CTW141" s="359"/>
      <c r="CTX141" s="359"/>
      <c r="CTY141" s="359"/>
      <c r="CTZ141" s="359"/>
      <c r="CUA141" s="359"/>
      <c r="CUB141" s="359"/>
      <c r="CUC141" s="359"/>
      <c r="CUD141" s="359"/>
      <c r="CUE141" s="359"/>
      <c r="CUF141" s="359"/>
      <c r="CUG141" s="359"/>
      <c r="CUH141" s="359"/>
      <c r="CUI141" s="359"/>
      <c r="CUJ141" s="359"/>
      <c r="CUK141" s="359"/>
      <c r="CUL141" s="359"/>
      <c r="CUM141" s="359"/>
      <c r="CUN141" s="359"/>
      <c r="CUO141" s="359"/>
      <c r="CUP141" s="359"/>
      <c r="CUQ141" s="359"/>
      <c r="CUR141" s="359"/>
      <c r="CUS141" s="359"/>
      <c r="CUT141" s="359"/>
      <c r="CUU141" s="359"/>
      <c r="CUV141" s="359"/>
      <c r="CUW141" s="359"/>
      <c r="CUX141" s="359"/>
      <c r="CUY141" s="359"/>
      <c r="CUZ141" s="359"/>
      <c r="CVA141" s="359"/>
      <c r="CVB141" s="359"/>
      <c r="CVC141" s="359"/>
      <c r="CVD141" s="359"/>
      <c r="CVE141" s="359"/>
      <c r="CVF141" s="359"/>
      <c r="CVG141" s="359"/>
      <c r="CVH141" s="359"/>
      <c r="CVI141" s="359"/>
      <c r="CVJ141" s="359"/>
      <c r="CVK141" s="359"/>
      <c r="CVL141" s="359"/>
      <c r="CVM141" s="359"/>
      <c r="CVN141" s="359"/>
      <c r="CVO141" s="359"/>
      <c r="CVP141" s="359"/>
      <c r="CVQ141" s="359"/>
      <c r="CVR141" s="359"/>
      <c r="CVS141" s="359"/>
      <c r="CVT141" s="359"/>
      <c r="CVU141" s="359"/>
      <c r="CVV141" s="359"/>
      <c r="CVW141" s="359"/>
      <c r="CVX141" s="359"/>
      <c r="CVY141" s="359"/>
      <c r="CVZ141" s="359"/>
      <c r="CWA141" s="359"/>
      <c r="CWB141" s="359"/>
      <c r="CWC141" s="359"/>
      <c r="CWD141" s="359"/>
      <c r="CWE141" s="359"/>
      <c r="CWF141" s="359"/>
      <c r="CWG141" s="359"/>
      <c r="CWH141" s="359"/>
      <c r="CWI141" s="359"/>
      <c r="CWJ141" s="359"/>
      <c r="CWK141" s="359"/>
      <c r="CWL141" s="359"/>
      <c r="CWM141" s="359"/>
      <c r="CWN141" s="359"/>
      <c r="CWO141" s="359"/>
      <c r="CWP141" s="359"/>
      <c r="CWQ141" s="359"/>
      <c r="CWR141" s="359"/>
      <c r="CWS141" s="359"/>
      <c r="CWT141" s="359"/>
      <c r="CWU141" s="359"/>
      <c r="CWV141" s="359"/>
      <c r="CWW141" s="359"/>
      <c r="CWX141" s="359"/>
      <c r="CWY141" s="359"/>
      <c r="CWZ141" s="359"/>
      <c r="CXA141" s="359"/>
      <c r="CXB141" s="359"/>
      <c r="CXC141" s="359"/>
      <c r="CXD141" s="359"/>
      <c r="CXE141" s="359"/>
      <c r="CXF141" s="359"/>
      <c r="CXG141" s="359"/>
      <c r="CXH141" s="359"/>
      <c r="CXI141" s="359"/>
      <c r="CXJ141" s="359"/>
      <c r="CXK141" s="359"/>
      <c r="CXL141" s="359"/>
      <c r="CXM141" s="359"/>
      <c r="CXN141" s="359"/>
      <c r="CXO141" s="359"/>
      <c r="CXP141" s="359"/>
      <c r="CXQ141" s="359"/>
      <c r="CXR141" s="359"/>
      <c r="CXS141" s="359"/>
      <c r="CXT141" s="359"/>
      <c r="CXU141" s="359"/>
      <c r="CXV141" s="359"/>
      <c r="CXW141" s="359"/>
      <c r="CXX141" s="359"/>
      <c r="CXY141" s="359"/>
      <c r="CXZ141" s="359"/>
      <c r="CYA141" s="359"/>
      <c r="CYB141" s="359"/>
      <c r="CYC141" s="359"/>
      <c r="CYD141" s="359"/>
      <c r="CYE141" s="359"/>
      <c r="CYF141" s="359"/>
      <c r="CYG141" s="359"/>
      <c r="CYH141" s="359"/>
      <c r="CYI141" s="359"/>
      <c r="CYJ141" s="359"/>
      <c r="CYK141" s="359"/>
      <c r="CYL141" s="359"/>
      <c r="CYM141" s="359"/>
      <c r="CYN141" s="359"/>
      <c r="CYO141" s="359"/>
      <c r="CYP141" s="359"/>
      <c r="CYQ141" s="359"/>
      <c r="CYR141" s="359"/>
      <c r="CYS141" s="359"/>
      <c r="CYT141" s="359"/>
      <c r="CYU141" s="359"/>
      <c r="CYV141" s="359"/>
      <c r="CYW141" s="359"/>
      <c r="CYX141" s="359"/>
      <c r="CYY141" s="359"/>
      <c r="CYZ141" s="359"/>
      <c r="CZA141" s="359"/>
      <c r="CZB141" s="359"/>
      <c r="CZC141" s="359"/>
      <c r="CZD141" s="359"/>
      <c r="CZE141" s="359"/>
      <c r="CZF141" s="359"/>
      <c r="CZG141" s="359"/>
      <c r="CZH141" s="359"/>
      <c r="CZI141" s="359"/>
      <c r="CZJ141" s="359"/>
      <c r="CZK141" s="359"/>
      <c r="CZL141" s="359"/>
      <c r="CZM141" s="359"/>
      <c r="CZN141" s="359"/>
      <c r="CZO141" s="359"/>
      <c r="CZP141" s="359"/>
      <c r="CZQ141" s="359"/>
      <c r="CZR141" s="359"/>
      <c r="CZS141" s="359"/>
      <c r="CZT141" s="359"/>
      <c r="CZU141" s="359"/>
      <c r="CZV141" s="359"/>
      <c r="CZW141" s="359"/>
      <c r="CZX141" s="359"/>
      <c r="CZY141" s="359"/>
      <c r="CZZ141" s="359"/>
      <c r="DAA141" s="359"/>
      <c r="DAB141" s="359"/>
      <c r="DAC141" s="359"/>
      <c r="DAD141" s="359"/>
      <c r="DAE141" s="359"/>
      <c r="DAF141" s="359"/>
      <c r="DAG141" s="359"/>
      <c r="DAH141" s="359"/>
      <c r="DAI141" s="359"/>
      <c r="DAJ141" s="359"/>
      <c r="DAK141" s="359"/>
      <c r="DAL141" s="359"/>
      <c r="DAM141" s="359"/>
      <c r="DAN141" s="359"/>
      <c r="DAO141" s="359"/>
      <c r="DAP141" s="359"/>
      <c r="DAQ141" s="359"/>
      <c r="DAR141" s="359"/>
      <c r="DAS141" s="359"/>
      <c r="DAT141" s="359"/>
      <c r="DAU141" s="359"/>
      <c r="DAV141" s="359"/>
      <c r="DAW141" s="359"/>
      <c r="DAX141" s="359"/>
      <c r="DAY141" s="359"/>
      <c r="DAZ141" s="359"/>
      <c r="DBA141" s="359"/>
      <c r="DBB141" s="359"/>
      <c r="DBC141" s="359"/>
      <c r="DBD141" s="359"/>
      <c r="DBE141" s="359"/>
      <c r="DBF141" s="359"/>
      <c r="DBG141" s="359"/>
      <c r="DBH141" s="359"/>
      <c r="DBI141" s="359"/>
      <c r="DBJ141" s="359"/>
      <c r="DBK141" s="359"/>
      <c r="DBL141" s="359"/>
      <c r="DBM141" s="359"/>
      <c r="DBN141" s="359"/>
      <c r="DBO141" s="359"/>
      <c r="DBP141" s="359"/>
      <c r="DBQ141" s="359"/>
      <c r="DBR141" s="359"/>
      <c r="DBS141" s="359"/>
      <c r="DBT141" s="359"/>
      <c r="DBU141" s="359"/>
      <c r="DBV141" s="359"/>
      <c r="DBW141" s="359"/>
      <c r="DBX141" s="359"/>
      <c r="DBY141" s="359"/>
      <c r="DBZ141" s="359"/>
      <c r="DCA141" s="359"/>
      <c r="DCB141" s="359"/>
      <c r="DCC141" s="359"/>
      <c r="DCD141" s="359"/>
      <c r="DCE141" s="359"/>
      <c r="DCF141" s="359"/>
      <c r="DCG141" s="359"/>
      <c r="DCH141" s="359"/>
      <c r="DCI141" s="359"/>
      <c r="DCJ141" s="359"/>
      <c r="DCK141" s="359"/>
      <c r="DCL141" s="359"/>
      <c r="DCM141" s="359"/>
      <c r="DCN141" s="359"/>
      <c r="DCO141" s="359"/>
      <c r="DCP141" s="359"/>
      <c r="DCQ141" s="359"/>
      <c r="DCR141" s="359"/>
      <c r="DCS141" s="359"/>
      <c r="DCT141" s="359"/>
      <c r="DCU141" s="359"/>
      <c r="DCV141" s="359"/>
      <c r="DCW141" s="359"/>
      <c r="DCX141" s="359"/>
      <c r="DCY141" s="359"/>
      <c r="DCZ141" s="359"/>
      <c r="DDA141" s="359"/>
      <c r="DDB141" s="359"/>
      <c r="DDC141" s="359"/>
      <c r="DDD141" s="359"/>
      <c r="DDE141" s="359"/>
      <c r="DDF141" s="359"/>
      <c r="DDG141" s="359"/>
      <c r="DDH141" s="359"/>
      <c r="DDI141" s="359"/>
      <c r="DDJ141" s="359"/>
      <c r="DDK141" s="359"/>
      <c r="DDL141" s="359"/>
      <c r="DDM141" s="359"/>
      <c r="DDN141" s="359"/>
      <c r="DDO141" s="359"/>
      <c r="DDP141" s="359"/>
      <c r="DDQ141" s="359"/>
      <c r="DDR141" s="359"/>
      <c r="DDS141" s="359"/>
      <c r="DDT141" s="359"/>
      <c r="DDU141" s="359"/>
      <c r="DDV141" s="359"/>
      <c r="DDW141" s="359"/>
      <c r="DDX141" s="359"/>
      <c r="DDY141" s="359"/>
      <c r="DDZ141" s="359"/>
      <c r="DEA141" s="359"/>
      <c r="DEB141" s="359"/>
      <c r="DEC141" s="359"/>
      <c r="DED141" s="359"/>
      <c r="DEE141" s="359"/>
      <c r="DEF141" s="359"/>
      <c r="DEG141" s="359"/>
      <c r="DEH141" s="359"/>
      <c r="DEI141" s="359"/>
      <c r="DEJ141" s="359"/>
      <c r="DEK141" s="359"/>
      <c r="DEL141" s="359"/>
      <c r="DEM141" s="359"/>
      <c r="DEN141" s="359"/>
      <c r="DEO141" s="359"/>
      <c r="DEP141" s="359"/>
      <c r="DEQ141" s="359"/>
      <c r="DER141" s="359"/>
      <c r="DES141" s="359"/>
      <c r="DET141" s="359"/>
      <c r="DEU141" s="359"/>
      <c r="DEV141" s="359"/>
      <c r="DEW141" s="359"/>
      <c r="DEX141" s="359"/>
      <c r="DEY141" s="359"/>
      <c r="DEZ141" s="359"/>
      <c r="DFA141" s="359"/>
      <c r="DFB141" s="359"/>
      <c r="DFC141" s="359"/>
      <c r="DFD141" s="359"/>
      <c r="DFE141" s="359"/>
      <c r="DFF141" s="359"/>
      <c r="DFG141" s="359"/>
      <c r="DFH141" s="359"/>
      <c r="DFI141" s="359"/>
      <c r="DFJ141" s="359"/>
      <c r="DFK141" s="359"/>
      <c r="DFL141" s="359"/>
      <c r="DFM141" s="359"/>
      <c r="DFN141" s="359"/>
      <c r="DFO141" s="359"/>
      <c r="DFP141" s="359"/>
      <c r="DFQ141" s="359"/>
      <c r="DFR141" s="359"/>
      <c r="DFS141" s="359"/>
      <c r="DFT141" s="359"/>
      <c r="DFU141" s="359"/>
      <c r="DFV141" s="359"/>
      <c r="DFW141" s="359"/>
      <c r="DFX141" s="359"/>
      <c r="DFY141" s="359"/>
      <c r="DFZ141" s="359"/>
      <c r="DGA141" s="359"/>
      <c r="DGB141" s="359"/>
      <c r="DGC141" s="359"/>
      <c r="DGD141" s="359"/>
      <c r="DGE141" s="359"/>
      <c r="DGF141" s="359"/>
      <c r="DGG141" s="359"/>
      <c r="DGH141" s="359"/>
      <c r="DGI141" s="359"/>
      <c r="DGJ141" s="359"/>
      <c r="DGK141" s="359"/>
      <c r="DGL141" s="359"/>
      <c r="DGM141" s="359"/>
      <c r="DGN141" s="359"/>
      <c r="DGO141" s="359"/>
      <c r="DGP141" s="359"/>
      <c r="DGQ141" s="359"/>
      <c r="DGR141" s="359"/>
      <c r="DGS141" s="359"/>
      <c r="DGT141" s="359"/>
      <c r="DGU141" s="359"/>
      <c r="DGV141" s="359"/>
      <c r="DGW141" s="359"/>
      <c r="DGX141" s="359"/>
      <c r="DGY141" s="359"/>
      <c r="DGZ141" s="359"/>
      <c r="DHA141" s="359"/>
      <c r="DHB141" s="359"/>
      <c r="DHC141" s="359"/>
      <c r="DHD141" s="359"/>
      <c r="DHE141" s="359"/>
      <c r="DHF141" s="359"/>
      <c r="DHG141" s="359"/>
      <c r="DHH141" s="359"/>
      <c r="DHI141" s="359"/>
      <c r="DHJ141" s="359"/>
      <c r="DHK141" s="359"/>
      <c r="DHL141" s="359"/>
      <c r="DHM141" s="359"/>
      <c r="DHN141" s="359"/>
      <c r="DHO141" s="359"/>
      <c r="DHP141" s="359"/>
      <c r="DHQ141" s="359"/>
      <c r="DHR141" s="359"/>
      <c r="DHS141" s="359"/>
      <c r="DHT141" s="359"/>
      <c r="DHU141" s="359"/>
      <c r="DHV141" s="359"/>
      <c r="DHW141" s="359"/>
      <c r="DHX141" s="359"/>
      <c r="DHY141" s="359"/>
      <c r="DHZ141" s="359"/>
      <c r="DIA141" s="359"/>
      <c r="DIB141" s="359"/>
      <c r="DIC141" s="359"/>
      <c r="DID141" s="359"/>
      <c r="DIE141" s="359"/>
      <c r="DIF141" s="359"/>
      <c r="DIG141" s="359"/>
      <c r="DIH141" s="359"/>
      <c r="DII141" s="359"/>
      <c r="DIJ141" s="359"/>
      <c r="DIK141" s="359"/>
      <c r="DIL141" s="359"/>
      <c r="DIM141" s="359"/>
      <c r="DIN141" s="359"/>
      <c r="DIO141" s="359"/>
      <c r="DIP141" s="359"/>
      <c r="DIQ141" s="359"/>
      <c r="DIR141" s="359"/>
      <c r="DIS141" s="359"/>
      <c r="DIT141" s="359"/>
      <c r="DIU141" s="359"/>
      <c r="DIV141" s="359"/>
      <c r="DIW141" s="359"/>
      <c r="DIX141" s="359"/>
      <c r="DIY141" s="359"/>
      <c r="DIZ141" s="359"/>
      <c r="DJA141" s="359"/>
      <c r="DJB141" s="359"/>
      <c r="DJC141" s="359"/>
      <c r="DJD141" s="359"/>
      <c r="DJE141" s="359"/>
      <c r="DJF141" s="359"/>
      <c r="DJG141" s="359"/>
      <c r="DJH141" s="359"/>
      <c r="DJI141" s="359"/>
      <c r="DJJ141" s="359"/>
      <c r="DJK141" s="359"/>
      <c r="DJL141" s="359"/>
      <c r="DJM141" s="359"/>
      <c r="DJN141" s="359"/>
      <c r="DJO141" s="359"/>
      <c r="DJP141" s="359"/>
      <c r="DJQ141" s="359"/>
      <c r="DJR141" s="359"/>
      <c r="DJS141" s="359"/>
      <c r="DJT141" s="359"/>
      <c r="DJU141" s="359"/>
      <c r="DJV141" s="359"/>
      <c r="DJW141" s="359"/>
      <c r="DJX141" s="359"/>
      <c r="DJY141" s="359"/>
      <c r="DJZ141" s="359"/>
      <c r="DKA141" s="359"/>
      <c r="DKB141" s="359"/>
      <c r="DKC141" s="359"/>
      <c r="DKD141" s="359"/>
      <c r="DKE141" s="359"/>
      <c r="DKF141" s="359"/>
      <c r="DKG141" s="359"/>
      <c r="DKH141" s="359"/>
      <c r="DKI141" s="359"/>
      <c r="DKJ141" s="359"/>
      <c r="DKK141" s="359"/>
      <c r="DKL141" s="359"/>
      <c r="DKM141" s="359"/>
      <c r="DKN141" s="359"/>
      <c r="DKO141" s="359"/>
      <c r="DKP141" s="359"/>
      <c r="DKQ141" s="359"/>
      <c r="DKR141" s="359"/>
      <c r="DKS141" s="359"/>
      <c r="DKT141" s="359"/>
      <c r="DKU141" s="359"/>
      <c r="DKV141" s="359"/>
      <c r="DKW141" s="359"/>
      <c r="DKX141" s="359"/>
      <c r="DKY141" s="359"/>
      <c r="DKZ141" s="359"/>
      <c r="DLA141" s="359"/>
      <c r="DLB141" s="359"/>
      <c r="DLC141" s="359"/>
      <c r="DLD141" s="359"/>
      <c r="DLE141" s="359"/>
      <c r="DLF141" s="359"/>
      <c r="DLG141" s="359"/>
      <c r="DLH141" s="359"/>
      <c r="DLI141" s="359"/>
      <c r="DLJ141" s="359"/>
      <c r="DLK141" s="359"/>
      <c r="DLL141" s="359"/>
      <c r="DLM141" s="359"/>
      <c r="DLN141" s="359"/>
      <c r="DLO141" s="359"/>
      <c r="DLP141" s="359"/>
      <c r="DLQ141" s="359"/>
      <c r="DLR141" s="359"/>
      <c r="DLS141" s="359"/>
      <c r="DLT141" s="359"/>
      <c r="DLU141" s="359"/>
      <c r="DLV141" s="359"/>
      <c r="DLW141" s="359"/>
      <c r="DLX141" s="359"/>
      <c r="DLY141" s="359"/>
      <c r="DLZ141" s="359"/>
      <c r="DMA141" s="359"/>
      <c r="DMB141" s="359"/>
      <c r="DMC141" s="359"/>
      <c r="DMD141" s="359"/>
      <c r="DME141" s="359"/>
      <c r="DMF141" s="359"/>
      <c r="DMG141" s="359"/>
      <c r="DMH141" s="359"/>
      <c r="DMI141" s="359"/>
      <c r="DMJ141" s="359"/>
      <c r="DMK141" s="359"/>
      <c r="DML141" s="359"/>
      <c r="DMM141" s="359"/>
      <c r="DMN141" s="359"/>
      <c r="DMO141" s="359"/>
      <c r="DMP141" s="359"/>
      <c r="DMQ141" s="359"/>
      <c r="DMR141" s="359"/>
      <c r="DMS141" s="359"/>
      <c r="DMT141" s="359"/>
      <c r="DMU141" s="359"/>
      <c r="DMV141" s="359"/>
      <c r="DMW141" s="359"/>
      <c r="DMX141" s="359"/>
      <c r="DMY141" s="359"/>
      <c r="DMZ141" s="359"/>
      <c r="DNA141" s="359"/>
      <c r="DNB141" s="359"/>
      <c r="DNC141" s="359"/>
      <c r="DND141" s="359"/>
      <c r="DNE141" s="359"/>
      <c r="DNF141" s="359"/>
      <c r="DNG141" s="359"/>
      <c r="DNH141" s="359"/>
      <c r="DNI141" s="359"/>
      <c r="DNJ141" s="359"/>
      <c r="DNK141" s="359"/>
      <c r="DNL141" s="359"/>
      <c r="DNM141" s="359"/>
      <c r="DNN141" s="359"/>
      <c r="DNO141" s="359"/>
      <c r="DNP141" s="359"/>
      <c r="DNQ141" s="359"/>
      <c r="DNR141" s="359"/>
      <c r="DNS141" s="359"/>
      <c r="DNT141" s="359"/>
      <c r="DNU141" s="359"/>
      <c r="DNV141" s="359"/>
      <c r="DNW141" s="359"/>
      <c r="DNX141" s="359"/>
      <c r="DNY141" s="359"/>
      <c r="DNZ141" s="359"/>
      <c r="DOA141" s="359"/>
      <c r="DOB141" s="359"/>
      <c r="DOC141" s="359"/>
      <c r="DOD141" s="359"/>
      <c r="DOE141" s="359"/>
      <c r="DOF141" s="359"/>
      <c r="DOG141" s="359"/>
      <c r="DOH141" s="359"/>
      <c r="DOI141" s="359"/>
      <c r="DOJ141" s="359"/>
      <c r="DOK141" s="359"/>
      <c r="DOL141" s="359"/>
      <c r="DOM141" s="359"/>
      <c r="DON141" s="359"/>
      <c r="DOO141" s="359"/>
      <c r="DOP141" s="359"/>
      <c r="DOQ141" s="359"/>
      <c r="DOR141" s="359"/>
      <c r="DOS141" s="359"/>
      <c r="DOT141" s="359"/>
      <c r="DOU141" s="359"/>
      <c r="DOV141" s="359"/>
      <c r="DOW141" s="359"/>
      <c r="DOX141" s="359"/>
      <c r="DOY141" s="359"/>
      <c r="DOZ141" s="359"/>
      <c r="DPA141" s="359"/>
      <c r="DPB141" s="359"/>
      <c r="DPC141" s="359"/>
      <c r="DPD141" s="359"/>
      <c r="DPE141" s="359"/>
      <c r="DPF141" s="359"/>
      <c r="DPG141" s="359"/>
      <c r="DPH141" s="359"/>
      <c r="DPI141" s="359"/>
      <c r="DPJ141" s="359"/>
      <c r="DPK141" s="359"/>
      <c r="DPL141" s="359"/>
      <c r="DPM141" s="359"/>
      <c r="DPN141" s="359"/>
      <c r="DPO141" s="359"/>
      <c r="DPP141" s="359"/>
      <c r="DPQ141" s="359"/>
      <c r="DPR141" s="359"/>
      <c r="DPS141" s="359"/>
      <c r="DPT141" s="359"/>
      <c r="DPU141" s="359"/>
      <c r="DPV141" s="359"/>
      <c r="DPW141" s="359"/>
      <c r="DPX141" s="359"/>
      <c r="DPY141" s="359"/>
      <c r="DPZ141" s="359"/>
      <c r="DQA141" s="359"/>
      <c r="DQB141" s="359"/>
      <c r="DQC141" s="359"/>
      <c r="DQD141" s="359"/>
      <c r="DQE141" s="359"/>
      <c r="DQF141" s="359"/>
      <c r="DQG141" s="359"/>
      <c r="DQH141" s="359"/>
      <c r="DQI141" s="359"/>
      <c r="DQJ141" s="359"/>
      <c r="DQK141" s="359"/>
      <c r="DQL141" s="359"/>
      <c r="DQM141" s="359"/>
      <c r="DQN141" s="359"/>
      <c r="DQO141" s="359"/>
      <c r="DQP141" s="359"/>
      <c r="DQQ141" s="359"/>
      <c r="DQR141" s="359"/>
      <c r="DQS141" s="359"/>
      <c r="DQT141" s="359"/>
      <c r="DQU141" s="359"/>
      <c r="DQV141" s="359"/>
      <c r="DQW141" s="359"/>
      <c r="DQX141" s="359"/>
      <c r="DQY141" s="359"/>
      <c r="DQZ141" s="359"/>
      <c r="DRA141" s="359"/>
      <c r="DRB141" s="359"/>
      <c r="DRC141" s="359"/>
      <c r="DRD141" s="359"/>
      <c r="DRE141" s="359"/>
      <c r="DRF141" s="359"/>
      <c r="DRG141" s="359"/>
      <c r="DRH141" s="359"/>
      <c r="DRI141" s="359"/>
      <c r="DRJ141" s="359"/>
      <c r="DRK141" s="359"/>
      <c r="DRL141" s="359"/>
      <c r="DRM141" s="359"/>
      <c r="DRN141" s="359"/>
      <c r="DRO141" s="359"/>
      <c r="DRP141" s="359"/>
      <c r="DRQ141" s="359"/>
      <c r="DRR141" s="359"/>
      <c r="DRS141" s="359"/>
      <c r="DRT141" s="359"/>
      <c r="DRU141" s="359"/>
      <c r="DRV141" s="359"/>
      <c r="DRW141" s="359"/>
      <c r="DRX141" s="359"/>
      <c r="DRY141" s="359"/>
      <c r="DRZ141" s="359"/>
      <c r="DSA141" s="359"/>
      <c r="DSB141" s="359"/>
      <c r="DSC141" s="359"/>
      <c r="DSD141" s="359"/>
      <c r="DSE141" s="359"/>
      <c r="DSF141" s="359"/>
      <c r="DSG141" s="359"/>
      <c r="DSH141" s="359"/>
      <c r="DSI141" s="359"/>
      <c r="DSJ141" s="359"/>
      <c r="DSK141" s="359"/>
      <c r="DSL141" s="359"/>
      <c r="DSM141" s="359"/>
      <c r="DSN141" s="359"/>
      <c r="DSO141" s="359"/>
      <c r="DSP141" s="359"/>
      <c r="DSQ141" s="359"/>
      <c r="DSR141" s="359"/>
      <c r="DSS141" s="359"/>
      <c r="DST141" s="359"/>
      <c r="DSU141" s="359"/>
      <c r="DSV141" s="359"/>
      <c r="DSW141" s="359"/>
      <c r="DSX141" s="359"/>
      <c r="DSY141" s="359"/>
      <c r="DSZ141" s="359"/>
      <c r="DTA141" s="359"/>
      <c r="DTB141" s="359"/>
      <c r="DTC141" s="359"/>
      <c r="DTD141" s="359"/>
      <c r="DTE141" s="359"/>
      <c r="DTF141" s="359"/>
      <c r="DTG141" s="359"/>
      <c r="DTH141" s="359"/>
      <c r="DTI141" s="359"/>
      <c r="DTJ141" s="359"/>
      <c r="DTK141" s="359"/>
      <c r="DTL141" s="359"/>
      <c r="DTM141" s="359"/>
      <c r="DTN141" s="359"/>
      <c r="DTO141" s="359"/>
      <c r="DTP141" s="359"/>
      <c r="DTQ141" s="359"/>
      <c r="DTR141" s="359"/>
      <c r="DTS141" s="359"/>
      <c r="DTT141" s="359"/>
      <c r="DTU141" s="359"/>
      <c r="DTV141" s="359"/>
      <c r="DTW141" s="359"/>
      <c r="DTX141" s="359"/>
      <c r="DTY141" s="359"/>
      <c r="DTZ141" s="359"/>
      <c r="DUA141" s="359"/>
      <c r="DUB141" s="359"/>
      <c r="DUC141" s="359"/>
      <c r="DUD141" s="359"/>
      <c r="DUE141" s="359"/>
      <c r="DUF141" s="359"/>
      <c r="DUG141" s="359"/>
      <c r="DUH141" s="359"/>
      <c r="DUI141" s="359"/>
      <c r="DUJ141" s="359"/>
      <c r="DUK141" s="359"/>
      <c r="DUL141" s="359"/>
      <c r="DUM141" s="359"/>
      <c r="DUN141" s="359"/>
      <c r="DUO141" s="359"/>
      <c r="DUP141" s="359"/>
      <c r="DUQ141" s="359"/>
      <c r="DUR141" s="359"/>
      <c r="DUS141" s="359"/>
      <c r="DUT141" s="359"/>
      <c r="DUU141" s="359"/>
      <c r="DUV141" s="359"/>
      <c r="DUW141" s="359"/>
      <c r="DUX141" s="359"/>
      <c r="DUY141" s="359"/>
      <c r="DUZ141" s="359"/>
      <c r="DVA141" s="359"/>
      <c r="DVB141" s="359"/>
      <c r="DVC141" s="359"/>
      <c r="DVD141" s="359"/>
      <c r="DVE141" s="359"/>
      <c r="DVF141" s="359"/>
      <c r="DVG141" s="359"/>
      <c r="DVH141" s="359"/>
      <c r="DVI141" s="359"/>
      <c r="DVJ141" s="359"/>
      <c r="DVK141" s="359"/>
      <c r="DVL141" s="359"/>
      <c r="DVM141" s="359"/>
      <c r="DVN141" s="359"/>
      <c r="DVO141" s="359"/>
      <c r="DVP141" s="359"/>
      <c r="DVQ141" s="359"/>
      <c r="DVR141" s="359"/>
      <c r="DVS141" s="359"/>
      <c r="DVT141" s="359"/>
      <c r="DVU141" s="359"/>
      <c r="DVV141" s="359"/>
      <c r="DVW141" s="359"/>
      <c r="DVX141" s="359"/>
      <c r="DVY141" s="359"/>
      <c r="DVZ141" s="359"/>
      <c r="DWA141" s="359"/>
      <c r="DWB141" s="359"/>
      <c r="DWC141" s="359"/>
      <c r="DWD141" s="359"/>
      <c r="DWE141" s="359"/>
      <c r="DWF141" s="359"/>
      <c r="DWG141" s="359"/>
      <c r="DWH141" s="359"/>
      <c r="DWI141" s="359"/>
      <c r="DWJ141" s="359"/>
      <c r="DWK141" s="359"/>
      <c r="DWL141" s="359"/>
      <c r="DWM141" s="359"/>
      <c r="DWN141" s="359"/>
      <c r="DWO141" s="359"/>
      <c r="DWP141" s="359"/>
      <c r="DWQ141" s="359"/>
      <c r="DWR141" s="359"/>
      <c r="DWS141" s="359"/>
      <c r="DWT141" s="359"/>
      <c r="DWU141" s="359"/>
      <c r="DWV141" s="359"/>
      <c r="DWW141" s="359"/>
      <c r="DWX141" s="359"/>
      <c r="DWY141" s="359"/>
      <c r="DWZ141" s="359"/>
      <c r="DXA141" s="359"/>
      <c r="DXB141" s="359"/>
      <c r="DXC141" s="359"/>
      <c r="DXD141" s="359"/>
      <c r="DXE141" s="359"/>
      <c r="DXF141" s="359"/>
      <c r="DXG141" s="359"/>
      <c r="DXH141" s="359"/>
      <c r="DXI141" s="359"/>
      <c r="DXJ141" s="359"/>
      <c r="DXK141" s="359"/>
      <c r="DXL141" s="359"/>
      <c r="DXM141" s="359"/>
      <c r="DXN141" s="359"/>
      <c r="DXO141" s="359"/>
      <c r="DXP141" s="359"/>
      <c r="DXQ141" s="359"/>
      <c r="DXR141" s="359"/>
      <c r="DXS141" s="359"/>
      <c r="DXT141" s="359"/>
      <c r="DXU141" s="359"/>
      <c r="DXV141" s="359"/>
      <c r="DXW141" s="359"/>
      <c r="DXX141" s="359"/>
      <c r="DXY141" s="359"/>
      <c r="DXZ141" s="359"/>
      <c r="DYA141" s="359"/>
      <c r="DYB141" s="359"/>
      <c r="DYC141" s="359"/>
      <c r="DYD141" s="359"/>
      <c r="DYE141" s="359"/>
      <c r="DYF141" s="359"/>
      <c r="DYG141" s="359"/>
      <c r="DYH141" s="359"/>
      <c r="DYI141" s="359"/>
      <c r="DYJ141" s="359"/>
      <c r="DYK141" s="359"/>
      <c r="DYL141" s="359"/>
      <c r="DYM141" s="359"/>
      <c r="DYN141" s="359"/>
      <c r="DYO141" s="359"/>
      <c r="DYP141" s="359"/>
      <c r="DYQ141" s="359"/>
      <c r="DYR141" s="359"/>
      <c r="DYS141" s="359"/>
      <c r="DYT141" s="359"/>
      <c r="DYU141" s="359"/>
      <c r="DYV141" s="359"/>
      <c r="DYW141" s="359"/>
      <c r="DYX141" s="359"/>
      <c r="DYY141" s="359"/>
      <c r="DYZ141" s="359"/>
      <c r="DZA141" s="359"/>
      <c r="DZB141" s="359"/>
      <c r="DZC141" s="359"/>
      <c r="DZD141" s="359"/>
      <c r="DZE141" s="359"/>
      <c r="DZF141" s="359"/>
      <c r="DZG141" s="359"/>
      <c r="DZH141" s="359"/>
      <c r="DZI141" s="359"/>
      <c r="DZJ141" s="359"/>
      <c r="DZK141" s="359"/>
      <c r="DZL141" s="359"/>
      <c r="DZM141" s="359"/>
      <c r="DZN141" s="359"/>
      <c r="DZO141" s="359"/>
      <c r="DZP141" s="359"/>
      <c r="DZQ141" s="359"/>
      <c r="DZR141" s="359"/>
      <c r="DZS141" s="359"/>
      <c r="DZT141" s="359"/>
      <c r="DZU141" s="359"/>
      <c r="DZV141" s="359"/>
      <c r="DZW141" s="359"/>
      <c r="DZX141" s="359"/>
      <c r="DZY141" s="359"/>
      <c r="DZZ141" s="359"/>
      <c r="EAA141" s="359"/>
      <c r="EAB141" s="359"/>
      <c r="EAC141" s="359"/>
      <c r="EAD141" s="359"/>
      <c r="EAE141" s="359"/>
      <c r="EAF141" s="359"/>
      <c r="EAG141" s="359"/>
      <c r="EAH141" s="359"/>
      <c r="EAI141" s="359"/>
      <c r="EAJ141" s="359"/>
      <c r="EAK141" s="359"/>
      <c r="EAL141" s="359"/>
      <c r="EAM141" s="359"/>
      <c r="EAN141" s="359"/>
      <c r="EAO141" s="359"/>
      <c r="EAP141" s="359"/>
      <c r="EAQ141" s="359"/>
      <c r="EAR141" s="359"/>
      <c r="EAS141" s="359"/>
      <c r="EAT141" s="359"/>
      <c r="EAU141" s="359"/>
      <c r="EAV141" s="359"/>
      <c r="EAW141" s="359"/>
      <c r="EAX141" s="359"/>
      <c r="EAY141" s="359"/>
      <c r="EAZ141" s="359"/>
      <c r="EBA141" s="359"/>
      <c r="EBB141" s="359"/>
      <c r="EBC141" s="359"/>
      <c r="EBD141" s="359"/>
      <c r="EBE141" s="359"/>
      <c r="EBF141" s="359"/>
      <c r="EBG141" s="359"/>
      <c r="EBH141" s="359"/>
      <c r="EBI141" s="359"/>
      <c r="EBJ141" s="359"/>
      <c r="EBK141" s="359"/>
      <c r="EBL141" s="359"/>
      <c r="EBM141" s="359"/>
      <c r="EBN141" s="359"/>
      <c r="EBO141" s="359"/>
      <c r="EBP141" s="359"/>
      <c r="EBQ141" s="359"/>
      <c r="EBR141" s="359"/>
      <c r="EBS141" s="359"/>
      <c r="EBT141" s="359"/>
      <c r="EBU141" s="359"/>
      <c r="EBV141" s="359"/>
      <c r="EBW141" s="359"/>
      <c r="EBX141" s="359"/>
      <c r="EBY141" s="359"/>
      <c r="EBZ141" s="359"/>
      <c r="ECA141" s="359"/>
      <c r="ECB141" s="359"/>
      <c r="ECC141" s="359"/>
      <c r="ECD141" s="359"/>
      <c r="ECE141" s="359"/>
      <c r="ECF141" s="359"/>
      <c r="ECG141" s="359"/>
      <c r="ECH141" s="359"/>
      <c r="ECI141" s="359"/>
      <c r="ECJ141" s="359"/>
      <c r="ECK141" s="359"/>
      <c r="ECL141" s="359"/>
      <c r="ECM141" s="359"/>
      <c r="ECN141" s="359"/>
      <c r="ECO141" s="359"/>
      <c r="ECP141" s="359"/>
      <c r="ECQ141" s="359"/>
      <c r="ECR141" s="359"/>
      <c r="ECS141" s="359"/>
      <c r="ECT141" s="359"/>
      <c r="ECU141" s="359"/>
      <c r="ECV141" s="359"/>
      <c r="ECW141" s="359"/>
      <c r="ECX141" s="359"/>
      <c r="ECY141" s="359"/>
      <c r="ECZ141" s="359"/>
      <c r="EDA141" s="359"/>
      <c r="EDB141" s="359"/>
      <c r="EDC141" s="359"/>
      <c r="EDD141" s="359"/>
      <c r="EDE141" s="359"/>
      <c r="EDF141" s="359"/>
      <c r="EDG141" s="359"/>
      <c r="EDH141" s="359"/>
      <c r="EDI141" s="359"/>
      <c r="EDJ141" s="359"/>
      <c r="EDK141" s="359"/>
      <c r="EDL141" s="359"/>
      <c r="EDM141" s="359"/>
      <c r="EDN141" s="359"/>
      <c r="EDO141" s="359"/>
      <c r="EDP141" s="359"/>
      <c r="EDQ141" s="359"/>
      <c r="EDR141" s="359"/>
      <c r="EDS141" s="359"/>
      <c r="EDT141" s="359"/>
      <c r="EDU141" s="359"/>
      <c r="EDV141" s="359"/>
      <c r="EDW141" s="359"/>
      <c r="EDX141" s="359"/>
      <c r="EDY141" s="359"/>
      <c r="EDZ141" s="359"/>
      <c r="EEA141" s="359"/>
      <c r="EEB141" s="359"/>
      <c r="EEC141" s="359"/>
      <c r="EED141" s="359"/>
      <c r="EEE141" s="359"/>
      <c r="EEF141" s="359"/>
      <c r="EEG141" s="359"/>
      <c r="EEH141" s="359"/>
      <c r="EEI141" s="359"/>
      <c r="EEJ141" s="359"/>
      <c r="EEK141" s="359"/>
      <c r="EEL141" s="359"/>
      <c r="EEM141" s="359"/>
      <c r="EEN141" s="359"/>
      <c r="EEO141" s="359"/>
      <c r="EEP141" s="359"/>
      <c r="EEQ141" s="359"/>
      <c r="EER141" s="359"/>
      <c r="EES141" s="359"/>
      <c r="EET141" s="359"/>
      <c r="EEU141" s="359"/>
      <c r="EEV141" s="359"/>
      <c r="EEW141" s="359"/>
      <c r="EEX141" s="359"/>
      <c r="EEY141" s="359"/>
      <c r="EEZ141" s="359"/>
      <c r="EFA141" s="359"/>
      <c r="EFB141" s="359"/>
      <c r="EFC141" s="359"/>
      <c r="EFD141" s="359"/>
      <c r="EFE141" s="359"/>
      <c r="EFF141" s="359"/>
      <c r="EFG141" s="359"/>
      <c r="EFH141" s="359"/>
      <c r="EFI141" s="359"/>
      <c r="EFJ141" s="359"/>
      <c r="EFK141" s="359"/>
      <c r="EFL141" s="359"/>
      <c r="EFM141" s="359"/>
      <c r="EFN141" s="359"/>
      <c r="EFO141" s="359"/>
      <c r="EFP141" s="359"/>
      <c r="EFQ141" s="359"/>
      <c r="EFR141" s="359"/>
      <c r="EFS141" s="359"/>
      <c r="EFT141" s="359"/>
      <c r="EFU141" s="359"/>
      <c r="EFV141" s="359"/>
      <c r="EFW141" s="359"/>
      <c r="EFX141" s="359"/>
      <c r="EFY141" s="359"/>
      <c r="EFZ141" s="359"/>
      <c r="EGA141" s="359"/>
      <c r="EGB141" s="359"/>
      <c r="EGC141" s="359"/>
      <c r="EGD141" s="359"/>
      <c r="EGE141" s="359"/>
      <c r="EGF141" s="359"/>
      <c r="EGG141" s="359"/>
      <c r="EGH141" s="359"/>
      <c r="EGI141" s="359"/>
      <c r="EGJ141" s="359"/>
      <c r="EGK141" s="359"/>
      <c r="EGL141" s="359"/>
      <c r="EGM141" s="359"/>
      <c r="EGN141" s="359"/>
      <c r="EGO141" s="359"/>
      <c r="EGP141" s="359"/>
      <c r="EGQ141" s="359"/>
      <c r="EGR141" s="359"/>
      <c r="EGS141" s="359"/>
      <c r="EGT141" s="359"/>
      <c r="EGU141" s="359"/>
      <c r="EGV141" s="359"/>
      <c r="EGW141" s="359"/>
      <c r="EGX141" s="359"/>
      <c r="EGY141" s="359"/>
      <c r="EGZ141" s="359"/>
      <c r="EHA141" s="359"/>
      <c r="EHB141" s="359"/>
      <c r="EHC141" s="359"/>
      <c r="EHD141" s="359"/>
      <c r="EHE141" s="359"/>
      <c r="EHF141" s="359"/>
      <c r="EHG141" s="359"/>
      <c r="EHH141" s="359"/>
      <c r="EHI141" s="359"/>
      <c r="EHJ141" s="359"/>
      <c r="EHK141" s="359"/>
      <c r="EHL141" s="359"/>
      <c r="EHM141" s="359"/>
      <c r="EHN141" s="359"/>
      <c r="EHO141" s="359"/>
      <c r="EHP141" s="359"/>
      <c r="EHQ141" s="359"/>
      <c r="EHR141" s="359"/>
      <c r="EHS141" s="359"/>
      <c r="EHT141" s="359"/>
      <c r="EHU141" s="359"/>
      <c r="EHV141" s="359"/>
      <c r="EHW141" s="359"/>
      <c r="EHX141" s="359"/>
      <c r="EHY141" s="359"/>
      <c r="EHZ141" s="359"/>
      <c r="EIA141" s="359"/>
      <c r="EIB141" s="359"/>
      <c r="EIC141" s="359"/>
      <c r="EID141" s="359"/>
      <c r="EIE141" s="359"/>
      <c r="EIF141" s="359"/>
      <c r="EIG141" s="359"/>
      <c r="EIH141" s="359"/>
      <c r="EII141" s="359"/>
      <c r="EIJ141" s="359"/>
      <c r="EIK141" s="359"/>
      <c r="EIL141" s="359"/>
      <c r="EIM141" s="359"/>
      <c r="EIN141" s="359"/>
      <c r="EIO141" s="359"/>
      <c r="EIP141" s="359"/>
      <c r="EIQ141" s="359"/>
      <c r="EIR141" s="359"/>
      <c r="EIS141" s="359"/>
      <c r="EIT141" s="359"/>
      <c r="EIU141" s="359"/>
      <c r="EIV141" s="359"/>
      <c r="EIW141" s="359"/>
      <c r="EIX141" s="359"/>
      <c r="EIY141" s="359"/>
      <c r="EIZ141" s="359"/>
      <c r="EJA141" s="359"/>
      <c r="EJB141" s="359"/>
      <c r="EJC141" s="359"/>
      <c r="EJD141" s="359"/>
      <c r="EJE141" s="359"/>
      <c r="EJF141" s="359"/>
      <c r="EJG141" s="359"/>
      <c r="EJH141" s="359"/>
      <c r="EJI141" s="359"/>
      <c r="EJJ141" s="359"/>
      <c r="EJK141" s="359"/>
      <c r="EJL141" s="359"/>
      <c r="EJM141" s="359"/>
      <c r="EJN141" s="359"/>
      <c r="EJO141" s="359"/>
      <c r="EJP141" s="359"/>
      <c r="EJQ141" s="359"/>
      <c r="EJR141" s="359"/>
      <c r="EJS141" s="359"/>
      <c r="EJT141" s="359"/>
      <c r="EJU141" s="359"/>
      <c r="EJV141" s="359"/>
      <c r="EJW141" s="359"/>
      <c r="EJX141" s="359"/>
      <c r="EJY141" s="359"/>
      <c r="EJZ141" s="359"/>
      <c r="EKA141" s="359"/>
      <c r="EKB141" s="359"/>
      <c r="EKC141" s="359"/>
      <c r="EKD141" s="359"/>
      <c r="EKE141" s="359"/>
      <c r="EKF141" s="359"/>
      <c r="EKG141" s="359"/>
      <c r="EKH141" s="359"/>
      <c r="EKI141" s="359"/>
      <c r="EKJ141" s="359"/>
      <c r="EKK141" s="359"/>
      <c r="EKL141" s="359"/>
      <c r="EKM141" s="359"/>
      <c r="EKN141" s="359"/>
      <c r="EKO141" s="359"/>
      <c r="EKP141" s="359"/>
      <c r="EKQ141" s="359"/>
      <c r="EKR141" s="359"/>
      <c r="EKS141" s="359"/>
      <c r="EKT141" s="359"/>
      <c r="EKU141" s="359"/>
      <c r="EKV141" s="359"/>
      <c r="EKW141" s="359"/>
      <c r="EKX141" s="359"/>
      <c r="EKY141" s="359"/>
      <c r="EKZ141" s="359"/>
      <c r="ELA141" s="359"/>
      <c r="ELB141" s="359"/>
      <c r="ELC141" s="359"/>
      <c r="ELD141" s="359"/>
      <c r="ELE141" s="359"/>
      <c r="ELF141" s="359"/>
      <c r="ELG141" s="359"/>
      <c r="ELH141" s="359"/>
      <c r="ELI141" s="359"/>
      <c r="ELJ141" s="359"/>
      <c r="ELK141" s="359"/>
      <c r="ELL141" s="359"/>
      <c r="ELM141" s="359"/>
      <c r="ELN141" s="359"/>
      <c r="ELO141" s="359"/>
      <c r="ELP141" s="359"/>
      <c r="ELQ141" s="359"/>
      <c r="ELR141" s="359"/>
      <c r="ELS141" s="359"/>
      <c r="ELT141" s="359"/>
      <c r="ELU141" s="359"/>
      <c r="ELV141" s="359"/>
      <c r="ELW141" s="359"/>
      <c r="ELX141" s="359"/>
      <c r="ELY141" s="359"/>
      <c r="ELZ141" s="359"/>
      <c r="EMA141" s="359"/>
      <c r="EMB141" s="359"/>
      <c r="EMC141" s="359"/>
      <c r="EMD141" s="359"/>
      <c r="EME141" s="359"/>
      <c r="EMF141" s="359"/>
      <c r="EMG141" s="359"/>
      <c r="EMH141" s="359"/>
      <c r="EMI141" s="359"/>
      <c r="EMJ141" s="359"/>
      <c r="EMK141" s="359"/>
      <c r="EML141" s="359"/>
      <c r="EMM141" s="359"/>
      <c r="EMN141" s="359"/>
      <c r="EMO141" s="359"/>
      <c r="EMP141" s="359"/>
      <c r="EMQ141" s="359"/>
      <c r="EMR141" s="359"/>
      <c r="EMS141" s="359"/>
      <c r="EMT141" s="359"/>
      <c r="EMU141" s="359"/>
      <c r="EMV141" s="359"/>
      <c r="EMW141" s="359"/>
      <c r="EMX141" s="359"/>
      <c r="EMY141" s="359"/>
      <c r="EMZ141" s="359"/>
      <c r="ENA141" s="359"/>
      <c r="ENB141" s="359"/>
      <c r="ENC141" s="359"/>
      <c r="END141" s="359"/>
      <c r="ENE141" s="359"/>
      <c r="ENF141" s="359"/>
      <c r="ENG141" s="359"/>
      <c r="ENH141" s="359"/>
      <c r="ENI141" s="359"/>
      <c r="ENJ141" s="359"/>
      <c r="ENK141" s="359"/>
      <c r="ENL141" s="359"/>
      <c r="ENM141" s="359"/>
      <c r="ENN141" s="359"/>
      <c r="ENO141" s="359"/>
      <c r="ENP141" s="359"/>
      <c r="ENQ141" s="359"/>
      <c r="ENR141" s="359"/>
      <c r="ENS141" s="359"/>
      <c r="ENT141" s="359"/>
      <c r="ENU141" s="359"/>
      <c r="ENV141" s="359"/>
      <c r="ENW141" s="359"/>
      <c r="ENX141" s="359"/>
      <c r="ENY141" s="359"/>
      <c r="ENZ141" s="359"/>
      <c r="EOA141" s="359"/>
      <c r="EOB141" s="359"/>
      <c r="EOC141" s="359"/>
      <c r="EOD141" s="359"/>
      <c r="EOE141" s="359"/>
      <c r="EOF141" s="359"/>
      <c r="EOG141" s="359"/>
      <c r="EOH141" s="359"/>
      <c r="EOI141" s="359"/>
      <c r="EOJ141" s="359"/>
      <c r="EOK141" s="359"/>
      <c r="EOL141" s="359"/>
      <c r="EOM141" s="359"/>
      <c r="EON141" s="359"/>
      <c r="EOO141" s="359"/>
      <c r="EOP141" s="359"/>
      <c r="EOQ141" s="359"/>
      <c r="EOR141" s="359"/>
      <c r="EOS141" s="359"/>
      <c r="EOT141" s="359"/>
      <c r="EOU141" s="359"/>
      <c r="EOV141" s="359"/>
      <c r="EOW141" s="359"/>
      <c r="EOX141" s="359"/>
      <c r="EOY141" s="359"/>
      <c r="EOZ141" s="359"/>
      <c r="EPA141" s="359"/>
      <c r="EPB141" s="359"/>
      <c r="EPC141" s="359"/>
      <c r="EPD141" s="359"/>
      <c r="EPE141" s="359"/>
      <c r="EPF141" s="359"/>
      <c r="EPG141" s="359"/>
      <c r="EPH141" s="359"/>
      <c r="EPI141" s="359"/>
      <c r="EPJ141" s="359"/>
      <c r="EPK141" s="359"/>
      <c r="EPL141" s="359"/>
      <c r="EPM141" s="359"/>
      <c r="EPN141" s="359"/>
      <c r="EPO141" s="359"/>
      <c r="EPP141" s="359"/>
      <c r="EPQ141" s="359"/>
      <c r="EPR141" s="359"/>
      <c r="EPS141" s="359"/>
      <c r="EPT141" s="359"/>
      <c r="EPU141" s="359"/>
      <c r="EPV141" s="359"/>
      <c r="EPW141" s="359"/>
      <c r="EPX141" s="359"/>
      <c r="EPY141" s="359"/>
      <c r="EPZ141" s="359"/>
      <c r="EQA141" s="359"/>
      <c r="EQB141" s="359"/>
      <c r="EQC141" s="359"/>
      <c r="EQD141" s="359"/>
      <c r="EQE141" s="359"/>
      <c r="EQF141" s="359"/>
      <c r="EQG141" s="359"/>
      <c r="EQH141" s="359"/>
      <c r="EQI141" s="359"/>
      <c r="EQJ141" s="359"/>
      <c r="EQK141" s="359"/>
      <c r="EQL141" s="359"/>
      <c r="EQM141" s="359"/>
      <c r="EQN141" s="359"/>
      <c r="EQO141" s="359"/>
      <c r="EQP141" s="359"/>
      <c r="EQQ141" s="359"/>
      <c r="EQR141" s="359"/>
      <c r="EQS141" s="359"/>
      <c r="EQT141" s="359"/>
      <c r="EQU141" s="359"/>
      <c r="EQV141" s="359"/>
      <c r="EQW141" s="359"/>
      <c r="EQX141" s="359"/>
      <c r="EQY141" s="359"/>
      <c r="EQZ141" s="359"/>
      <c r="ERA141" s="359"/>
      <c r="ERB141" s="359"/>
      <c r="ERC141" s="359"/>
      <c r="ERD141" s="359"/>
      <c r="ERE141" s="359"/>
      <c r="ERF141" s="359"/>
      <c r="ERG141" s="359"/>
      <c r="ERH141" s="359"/>
      <c r="ERI141" s="359"/>
      <c r="ERJ141" s="359"/>
      <c r="ERK141" s="359"/>
      <c r="ERL141" s="359"/>
      <c r="ERM141" s="359"/>
      <c r="ERN141" s="359"/>
      <c r="ERO141" s="359"/>
      <c r="ERP141" s="359"/>
      <c r="ERQ141" s="359"/>
      <c r="ERR141" s="359"/>
      <c r="ERS141" s="359"/>
      <c r="ERT141" s="359"/>
      <c r="ERU141" s="359"/>
      <c r="ERV141" s="359"/>
      <c r="ERW141" s="359"/>
      <c r="ERX141" s="359"/>
      <c r="ERY141" s="359"/>
      <c r="ERZ141" s="359"/>
      <c r="ESA141" s="359"/>
      <c r="ESB141" s="359"/>
      <c r="ESC141" s="359"/>
      <c r="ESD141" s="359"/>
      <c r="ESE141" s="359"/>
      <c r="ESF141" s="359"/>
      <c r="ESG141" s="359"/>
      <c r="ESH141" s="359"/>
      <c r="ESI141" s="359"/>
      <c r="ESJ141" s="359"/>
      <c r="ESK141" s="359"/>
      <c r="ESL141" s="359"/>
      <c r="ESM141" s="359"/>
      <c r="ESN141" s="359"/>
      <c r="ESO141" s="359"/>
      <c r="ESP141" s="359"/>
      <c r="ESQ141" s="359"/>
      <c r="ESR141" s="359"/>
      <c r="ESS141" s="359"/>
      <c r="EST141" s="359"/>
      <c r="ESU141" s="359"/>
      <c r="ESV141" s="359"/>
      <c r="ESW141" s="359"/>
      <c r="ESX141" s="359"/>
      <c r="ESY141" s="359"/>
      <c r="ESZ141" s="359"/>
      <c r="ETA141" s="359"/>
      <c r="ETB141" s="359"/>
      <c r="ETC141" s="359"/>
      <c r="ETD141" s="359"/>
      <c r="ETE141" s="359"/>
      <c r="ETF141" s="359"/>
      <c r="ETG141" s="359"/>
      <c r="ETH141" s="359"/>
      <c r="ETI141" s="359"/>
      <c r="ETJ141" s="359"/>
      <c r="ETK141" s="359"/>
      <c r="ETL141" s="359"/>
      <c r="ETM141" s="359"/>
      <c r="ETN141" s="359"/>
      <c r="ETO141" s="359"/>
      <c r="ETP141" s="359"/>
      <c r="ETQ141" s="359"/>
      <c r="ETR141" s="359"/>
      <c r="ETS141" s="359"/>
      <c r="ETT141" s="359"/>
      <c r="ETU141" s="359"/>
      <c r="ETV141" s="359"/>
      <c r="ETW141" s="359"/>
      <c r="ETX141" s="359"/>
      <c r="ETY141" s="359"/>
      <c r="ETZ141" s="359"/>
      <c r="EUA141" s="359"/>
      <c r="EUB141" s="359"/>
      <c r="EUC141" s="359"/>
      <c r="EUD141" s="359"/>
      <c r="EUE141" s="359"/>
      <c r="EUF141" s="359"/>
      <c r="EUG141" s="359"/>
      <c r="EUH141" s="359"/>
      <c r="EUI141" s="359"/>
      <c r="EUJ141" s="359"/>
      <c r="EUK141" s="359"/>
      <c r="EUL141" s="359"/>
      <c r="EUM141" s="359"/>
      <c r="EUN141" s="359"/>
      <c r="EUO141" s="359"/>
      <c r="EUP141" s="359"/>
      <c r="EUQ141" s="359"/>
      <c r="EUR141" s="359"/>
      <c r="EUS141" s="359"/>
      <c r="EUT141" s="359"/>
      <c r="EUU141" s="359"/>
      <c r="EUV141" s="359"/>
      <c r="EUW141" s="359"/>
      <c r="EUX141" s="359"/>
      <c r="EUY141" s="359"/>
      <c r="EUZ141" s="359"/>
      <c r="EVA141" s="359"/>
      <c r="EVB141" s="359"/>
      <c r="EVC141" s="359"/>
      <c r="EVD141" s="359"/>
      <c r="EVE141" s="359"/>
      <c r="EVF141" s="359"/>
      <c r="EVG141" s="359"/>
      <c r="EVH141" s="359"/>
      <c r="EVI141" s="359"/>
      <c r="EVJ141" s="359"/>
      <c r="EVK141" s="359"/>
      <c r="EVL141" s="359"/>
      <c r="EVM141" s="359"/>
      <c r="EVN141" s="359"/>
      <c r="EVO141" s="359"/>
      <c r="EVP141" s="359"/>
      <c r="EVQ141" s="359"/>
      <c r="EVR141" s="359"/>
      <c r="EVS141" s="359"/>
      <c r="EVT141" s="359"/>
      <c r="EVU141" s="359"/>
      <c r="EVV141" s="359"/>
      <c r="EVW141" s="359"/>
      <c r="EVX141" s="359"/>
      <c r="EVY141" s="359"/>
      <c r="EVZ141" s="359"/>
      <c r="EWA141" s="359"/>
      <c r="EWB141" s="359"/>
      <c r="EWC141" s="359"/>
      <c r="EWD141" s="359"/>
      <c r="EWE141" s="359"/>
      <c r="EWF141" s="359"/>
      <c r="EWG141" s="359"/>
      <c r="EWH141" s="359"/>
      <c r="EWI141" s="359"/>
      <c r="EWJ141" s="359"/>
      <c r="EWK141" s="359"/>
      <c r="EWL141" s="359"/>
      <c r="EWM141" s="359"/>
      <c r="EWN141" s="359"/>
      <c r="EWO141" s="359"/>
      <c r="EWP141" s="359"/>
      <c r="EWQ141" s="359"/>
      <c r="EWR141" s="359"/>
      <c r="EWS141" s="359"/>
      <c r="EWT141" s="359"/>
      <c r="EWU141" s="359"/>
      <c r="EWV141" s="359"/>
      <c r="EWW141" s="359"/>
      <c r="EWX141" s="359"/>
      <c r="EWY141" s="359"/>
      <c r="EWZ141" s="359"/>
      <c r="EXA141" s="359"/>
      <c r="EXB141" s="359"/>
      <c r="EXC141" s="359"/>
      <c r="EXD141" s="359"/>
      <c r="EXE141" s="359"/>
      <c r="EXF141" s="359"/>
      <c r="EXG141" s="359"/>
      <c r="EXH141" s="359"/>
      <c r="EXI141" s="359"/>
      <c r="EXJ141" s="359"/>
      <c r="EXK141" s="359"/>
      <c r="EXL141" s="359"/>
      <c r="EXM141" s="359"/>
      <c r="EXN141" s="359"/>
      <c r="EXO141" s="359"/>
      <c r="EXP141" s="359"/>
      <c r="EXQ141" s="359"/>
      <c r="EXR141" s="359"/>
      <c r="EXS141" s="359"/>
      <c r="EXT141" s="359"/>
      <c r="EXU141" s="359"/>
      <c r="EXV141" s="359"/>
      <c r="EXW141" s="359"/>
      <c r="EXX141" s="359"/>
      <c r="EXY141" s="359"/>
      <c r="EXZ141" s="359"/>
      <c r="EYA141" s="359"/>
      <c r="EYB141" s="359"/>
      <c r="EYC141" s="359"/>
      <c r="EYD141" s="359"/>
      <c r="EYE141" s="359"/>
      <c r="EYF141" s="359"/>
      <c r="EYG141" s="359"/>
      <c r="EYH141" s="359"/>
      <c r="EYI141" s="359"/>
      <c r="EYJ141" s="359"/>
      <c r="EYK141" s="359"/>
      <c r="EYL141" s="359"/>
      <c r="EYM141" s="359"/>
      <c r="EYN141" s="359"/>
      <c r="EYO141" s="359"/>
      <c r="EYP141" s="359"/>
      <c r="EYQ141" s="359"/>
      <c r="EYR141" s="359"/>
      <c r="EYS141" s="359"/>
      <c r="EYT141" s="359"/>
      <c r="EYU141" s="359"/>
      <c r="EYV141" s="359"/>
      <c r="EYW141" s="359"/>
      <c r="EYX141" s="359"/>
      <c r="EYY141" s="359"/>
      <c r="EYZ141" s="359"/>
      <c r="EZA141" s="359"/>
      <c r="EZB141" s="359"/>
      <c r="EZC141" s="359"/>
      <c r="EZD141" s="359"/>
      <c r="EZE141" s="359"/>
      <c r="EZF141" s="359"/>
      <c r="EZG141" s="359"/>
      <c r="EZH141" s="359"/>
      <c r="EZI141" s="359"/>
      <c r="EZJ141" s="359"/>
      <c r="EZK141" s="359"/>
      <c r="EZL141" s="359"/>
      <c r="EZM141" s="359"/>
      <c r="EZN141" s="359"/>
      <c r="EZO141" s="359"/>
      <c r="EZP141" s="359"/>
      <c r="EZQ141" s="359"/>
      <c r="EZR141" s="359"/>
      <c r="EZS141" s="359"/>
      <c r="EZT141" s="359"/>
      <c r="EZU141" s="359"/>
      <c r="EZV141" s="359"/>
      <c r="EZW141" s="359"/>
      <c r="EZX141" s="359"/>
      <c r="EZY141" s="359"/>
      <c r="EZZ141" s="359"/>
      <c r="FAA141" s="359"/>
      <c r="FAB141" s="359"/>
      <c r="FAC141" s="359"/>
      <c r="FAD141" s="359"/>
      <c r="FAE141" s="359"/>
      <c r="FAF141" s="359"/>
      <c r="FAG141" s="359"/>
      <c r="FAH141" s="359"/>
      <c r="FAI141" s="359"/>
      <c r="FAJ141" s="359"/>
      <c r="FAK141" s="359"/>
      <c r="FAL141" s="359"/>
      <c r="FAM141" s="359"/>
      <c r="FAN141" s="359"/>
      <c r="FAO141" s="359"/>
      <c r="FAP141" s="359"/>
      <c r="FAQ141" s="359"/>
      <c r="FAR141" s="359"/>
      <c r="FAS141" s="359"/>
      <c r="FAT141" s="359"/>
      <c r="FAU141" s="359"/>
      <c r="FAV141" s="359"/>
      <c r="FAW141" s="359"/>
      <c r="FAX141" s="359"/>
      <c r="FAY141" s="359"/>
      <c r="FAZ141" s="359"/>
      <c r="FBA141" s="359"/>
      <c r="FBB141" s="359"/>
      <c r="FBC141" s="359"/>
      <c r="FBD141" s="359"/>
      <c r="FBE141" s="359"/>
      <c r="FBF141" s="359"/>
      <c r="FBG141" s="359"/>
      <c r="FBH141" s="359"/>
      <c r="FBI141" s="359"/>
      <c r="FBJ141" s="359"/>
      <c r="FBK141" s="359"/>
      <c r="FBL141" s="359"/>
      <c r="FBM141" s="359"/>
      <c r="FBN141" s="359"/>
      <c r="FBO141" s="359"/>
      <c r="FBP141" s="359"/>
      <c r="FBQ141" s="359"/>
      <c r="FBR141" s="359"/>
      <c r="FBS141" s="359"/>
      <c r="FBT141" s="359"/>
      <c r="FBU141" s="359"/>
      <c r="FBV141" s="359"/>
      <c r="FBW141" s="359"/>
      <c r="FBX141" s="359"/>
      <c r="FBY141" s="359"/>
      <c r="FBZ141" s="359"/>
      <c r="FCA141" s="359"/>
      <c r="FCB141" s="359"/>
      <c r="FCC141" s="359"/>
      <c r="FCD141" s="359"/>
      <c r="FCE141" s="359"/>
      <c r="FCF141" s="359"/>
      <c r="FCG141" s="359"/>
      <c r="FCH141" s="359"/>
      <c r="FCI141" s="359"/>
      <c r="FCJ141" s="359"/>
      <c r="FCK141" s="359"/>
      <c r="FCL141" s="359"/>
      <c r="FCM141" s="359"/>
      <c r="FCN141" s="359"/>
      <c r="FCO141" s="359"/>
      <c r="FCP141" s="359"/>
      <c r="FCQ141" s="359"/>
      <c r="FCR141" s="359"/>
      <c r="FCS141" s="359"/>
      <c r="FCT141" s="359"/>
      <c r="FCU141" s="359"/>
      <c r="FCV141" s="359"/>
      <c r="FCW141" s="359"/>
      <c r="FCX141" s="359"/>
      <c r="FCY141" s="359"/>
      <c r="FCZ141" s="359"/>
      <c r="FDA141" s="359"/>
      <c r="FDB141" s="359"/>
      <c r="FDC141" s="359"/>
      <c r="FDD141" s="359"/>
      <c r="FDE141" s="359"/>
      <c r="FDF141" s="359"/>
      <c r="FDG141" s="359"/>
      <c r="FDH141" s="359"/>
      <c r="FDI141" s="359"/>
      <c r="FDJ141" s="359"/>
      <c r="FDK141" s="359"/>
      <c r="FDL141" s="359"/>
      <c r="FDM141" s="359"/>
      <c r="FDN141" s="359"/>
      <c r="FDO141" s="359"/>
      <c r="FDP141" s="359"/>
      <c r="FDQ141" s="359"/>
      <c r="FDR141" s="359"/>
      <c r="FDS141" s="359"/>
      <c r="FDT141" s="359"/>
      <c r="FDU141" s="359"/>
      <c r="FDV141" s="359"/>
      <c r="FDW141" s="359"/>
      <c r="FDX141" s="359"/>
      <c r="FDY141" s="359"/>
      <c r="FDZ141" s="359"/>
      <c r="FEA141" s="359"/>
      <c r="FEB141" s="359"/>
      <c r="FEC141" s="359"/>
      <c r="FED141" s="359"/>
      <c r="FEE141" s="359"/>
      <c r="FEF141" s="359"/>
      <c r="FEG141" s="359"/>
      <c r="FEH141" s="359"/>
      <c r="FEI141" s="359"/>
      <c r="FEJ141" s="359"/>
      <c r="FEK141" s="359"/>
      <c r="FEL141" s="359"/>
      <c r="FEM141" s="359"/>
      <c r="FEN141" s="359"/>
      <c r="FEO141" s="359"/>
      <c r="FEP141" s="359"/>
      <c r="FEQ141" s="359"/>
      <c r="FER141" s="359"/>
      <c r="FES141" s="359"/>
      <c r="FET141" s="359"/>
      <c r="FEU141" s="359"/>
      <c r="FEV141" s="359"/>
      <c r="FEW141" s="359"/>
      <c r="FEX141" s="359"/>
      <c r="FEY141" s="359"/>
      <c r="FEZ141" s="359"/>
      <c r="FFA141" s="359"/>
      <c r="FFB141" s="359"/>
      <c r="FFC141" s="359"/>
      <c r="FFD141" s="359"/>
      <c r="FFE141" s="359"/>
      <c r="FFF141" s="359"/>
      <c r="FFG141" s="359"/>
      <c r="FFH141" s="359"/>
      <c r="FFI141" s="359"/>
      <c r="FFJ141" s="359"/>
      <c r="FFK141" s="359"/>
      <c r="FFL141" s="359"/>
      <c r="FFM141" s="359"/>
      <c r="FFN141" s="359"/>
      <c r="FFO141" s="359"/>
      <c r="FFP141" s="359"/>
      <c r="FFQ141" s="359"/>
      <c r="FFR141" s="359"/>
      <c r="FFS141" s="359"/>
      <c r="FFT141" s="359"/>
      <c r="FFU141" s="359"/>
      <c r="FFV141" s="359"/>
      <c r="FFW141" s="359"/>
      <c r="FFX141" s="359"/>
      <c r="FFY141" s="359"/>
      <c r="FFZ141" s="359"/>
      <c r="FGA141" s="359"/>
      <c r="FGB141" s="359"/>
      <c r="FGC141" s="359"/>
      <c r="FGD141" s="359"/>
      <c r="FGE141" s="359"/>
      <c r="FGF141" s="359"/>
      <c r="FGG141" s="359"/>
      <c r="FGH141" s="359"/>
      <c r="FGI141" s="359"/>
      <c r="FGJ141" s="359"/>
      <c r="FGK141" s="359"/>
      <c r="FGL141" s="359"/>
      <c r="FGM141" s="359"/>
      <c r="FGN141" s="359"/>
      <c r="FGO141" s="359"/>
      <c r="FGP141" s="359"/>
      <c r="FGQ141" s="359"/>
      <c r="FGR141" s="359"/>
      <c r="FGS141" s="359"/>
      <c r="FGT141" s="359"/>
      <c r="FGU141" s="359"/>
      <c r="FGV141" s="359"/>
      <c r="FGW141" s="359"/>
      <c r="FGX141" s="359"/>
      <c r="FGY141" s="359"/>
      <c r="FGZ141" s="359"/>
      <c r="FHA141" s="359"/>
      <c r="FHB141" s="359"/>
      <c r="FHC141" s="359"/>
      <c r="FHD141" s="359"/>
      <c r="FHE141" s="359"/>
      <c r="FHF141" s="359"/>
      <c r="FHG141" s="359"/>
      <c r="FHH141" s="359"/>
      <c r="FHI141" s="359"/>
      <c r="FHJ141" s="359"/>
      <c r="FHK141" s="359"/>
      <c r="FHL141" s="359"/>
      <c r="FHM141" s="359"/>
      <c r="FHN141" s="359"/>
      <c r="FHO141" s="359"/>
      <c r="FHP141" s="359"/>
      <c r="FHQ141" s="359"/>
      <c r="FHR141" s="359"/>
      <c r="FHS141" s="359"/>
      <c r="FHT141" s="359"/>
      <c r="FHU141" s="359"/>
      <c r="FHV141" s="359"/>
      <c r="FHW141" s="359"/>
      <c r="FHX141" s="359"/>
      <c r="FHY141" s="359"/>
      <c r="FHZ141" s="359"/>
      <c r="FIA141" s="359"/>
      <c r="FIB141" s="359"/>
      <c r="FIC141" s="359"/>
      <c r="FID141" s="359"/>
      <c r="FIE141" s="359"/>
      <c r="FIF141" s="359"/>
      <c r="FIG141" s="359"/>
      <c r="FIH141" s="359"/>
      <c r="FII141" s="359"/>
      <c r="FIJ141" s="359"/>
      <c r="FIK141" s="359"/>
      <c r="FIL141" s="359"/>
      <c r="FIM141" s="359"/>
      <c r="FIN141" s="359"/>
      <c r="FIO141" s="359"/>
      <c r="FIP141" s="359"/>
      <c r="FIQ141" s="359"/>
      <c r="FIR141" s="359"/>
      <c r="FIS141" s="359"/>
      <c r="FIT141" s="359"/>
      <c r="FIU141" s="359"/>
      <c r="FIV141" s="359"/>
      <c r="FIW141" s="359"/>
      <c r="FIX141" s="359"/>
      <c r="FIY141" s="359"/>
      <c r="FIZ141" s="359"/>
      <c r="FJA141" s="359"/>
      <c r="FJB141" s="359"/>
      <c r="FJC141" s="359"/>
      <c r="FJD141" s="359"/>
      <c r="FJE141" s="359"/>
      <c r="FJF141" s="359"/>
      <c r="FJG141" s="359"/>
      <c r="FJH141" s="359"/>
      <c r="FJI141" s="359"/>
      <c r="FJJ141" s="359"/>
      <c r="FJK141" s="359"/>
      <c r="FJL141" s="359"/>
      <c r="FJM141" s="359"/>
      <c r="FJN141" s="359"/>
      <c r="FJO141" s="359"/>
      <c r="FJP141" s="359"/>
      <c r="FJQ141" s="359"/>
      <c r="FJR141" s="359"/>
      <c r="FJS141" s="359"/>
      <c r="FJT141" s="359"/>
      <c r="FJU141" s="359"/>
      <c r="FJV141" s="359"/>
      <c r="FJW141" s="359"/>
      <c r="FJX141" s="359"/>
      <c r="FJY141" s="359"/>
      <c r="FJZ141" s="359"/>
      <c r="FKA141" s="359"/>
      <c r="FKB141" s="359"/>
      <c r="FKC141" s="359"/>
      <c r="FKD141" s="359"/>
      <c r="FKE141" s="359"/>
      <c r="FKF141" s="359"/>
      <c r="FKG141" s="359"/>
      <c r="FKH141" s="359"/>
      <c r="FKI141" s="359"/>
      <c r="FKJ141" s="359"/>
      <c r="FKK141" s="359"/>
      <c r="FKL141" s="359"/>
      <c r="FKM141" s="359"/>
      <c r="FKN141" s="359"/>
      <c r="FKO141" s="359"/>
      <c r="FKP141" s="359"/>
      <c r="FKQ141" s="359"/>
      <c r="FKR141" s="359"/>
      <c r="FKS141" s="359"/>
      <c r="FKT141" s="359"/>
      <c r="FKU141" s="359"/>
      <c r="FKV141" s="359"/>
      <c r="FKW141" s="359"/>
      <c r="FKX141" s="359"/>
      <c r="FKY141" s="359"/>
      <c r="FKZ141" s="359"/>
      <c r="FLA141" s="359"/>
      <c r="FLB141" s="359"/>
      <c r="FLC141" s="359"/>
      <c r="FLD141" s="359"/>
      <c r="FLE141" s="359"/>
      <c r="FLF141" s="359"/>
      <c r="FLG141" s="359"/>
      <c r="FLH141" s="359"/>
      <c r="FLI141" s="359"/>
      <c r="FLJ141" s="359"/>
      <c r="FLK141" s="359"/>
      <c r="FLL141" s="359"/>
      <c r="FLM141" s="359"/>
      <c r="FLN141" s="359"/>
      <c r="FLO141" s="359"/>
      <c r="FLP141" s="359"/>
      <c r="FLQ141" s="359"/>
      <c r="FLR141" s="359"/>
      <c r="FLS141" s="359"/>
      <c r="FLT141" s="359"/>
      <c r="FLU141" s="359"/>
      <c r="FLV141" s="359"/>
      <c r="FLW141" s="359"/>
      <c r="FLX141" s="359"/>
      <c r="FLY141" s="359"/>
      <c r="FLZ141" s="359"/>
      <c r="FMA141" s="359"/>
      <c r="FMB141" s="359"/>
      <c r="FMC141" s="359"/>
      <c r="FMD141" s="359"/>
      <c r="FME141" s="359"/>
      <c r="FMF141" s="359"/>
      <c r="FMG141" s="359"/>
      <c r="FMH141" s="359"/>
      <c r="FMI141" s="359"/>
      <c r="FMJ141" s="359"/>
      <c r="FMK141" s="359"/>
      <c r="FML141" s="359"/>
      <c r="FMM141" s="359"/>
      <c r="FMN141" s="359"/>
      <c r="FMO141" s="359"/>
      <c r="FMP141" s="359"/>
      <c r="FMQ141" s="359"/>
      <c r="FMR141" s="359"/>
      <c r="FMS141" s="359"/>
      <c r="FMT141" s="359"/>
      <c r="FMU141" s="359"/>
      <c r="FMV141" s="359"/>
      <c r="FMW141" s="359"/>
      <c r="FMX141" s="359"/>
      <c r="FMY141" s="359"/>
      <c r="FMZ141" s="359"/>
      <c r="FNA141" s="359"/>
      <c r="FNB141" s="359"/>
      <c r="FNC141" s="359"/>
      <c r="FND141" s="359"/>
      <c r="FNE141" s="359"/>
      <c r="FNF141" s="359"/>
      <c r="FNG141" s="359"/>
      <c r="FNH141" s="359"/>
      <c r="FNI141" s="359"/>
      <c r="FNJ141" s="359"/>
      <c r="FNK141" s="359"/>
      <c r="FNL141" s="359"/>
      <c r="FNM141" s="359"/>
      <c r="FNN141" s="359"/>
      <c r="FNO141" s="359"/>
      <c r="FNP141" s="359"/>
      <c r="FNQ141" s="359"/>
      <c r="FNR141" s="359"/>
      <c r="FNS141" s="359"/>
      <c r="FNT141" s="359"/>
      <c r="FNU141" s="359"/>
      <c r="FNV141" s="359"/>
      <c r="FNW141" s="359"/>
      <c r="FNX141" s="359"/>
      <c r="FNY141" s="359"/>
      <c r="FNZ141" s="359"/>
      <c r="FOA141" s="359"/>
      <c r="FOB141" s="359"/>
      <c r="FOC141" s="359"/>
      <c r="FOD141" s="359"/>
      <c r="FOE141" s="359"/>
      <c r="FOF141" s="359"/>
      <c r="FOG141" s="359"/>
      <c r="FOH141" s="359"/>
      <c r="FOI141" s="359"/>
      <c r="FOJ141" s="359"/>
      <c r="FOK141" s="359"/>
      <c r="FOL141" s="359"/>
      <c r="FOM141" s="359"/>
      <c r="FON141" s="359"/>
      <c r="FOO141" s="359"/>
      <c r="FOP141" s="359"/>
      <c r="FOQ141" s="359"/>
      <c r="FOR141" s="359"/>
      <c r="FOS141" s="359"/>
      <c r="FOT141" s="359"/>
      <c r="FOU141" s="359"/>
      <c r="FOV141" s="359"/>
      <c r="FOW141" s="359"/>
      <c r="FOX141" s="359"/>
      <c r="FOY141" s="359"/>
      <c r="FOZ141" s="359"/>
      <c r="FPA141" s="359"/>
      <c r="FPB141" s="359"/>
      <c r="FPC141" s="359"/>
      <c r="FPD141" s="359"/>
      <c r="FPE141" s="359"/>
      <c r="FPF141" s="359"/>
      <c r="FPG141" s="359"/>
      <c r="FPH141" s="359"/>
      <c r="FPI141" s="359"/>
      <c r="FPJ141" s="359"/>
      <c r="FPK141" s="359"/>
      <c r="FPL141" s="359"/>
      <c r="FPM141" s="359"/>
      <c r="FPN141" s="359"/>
      <c r="FPO141" s="359"/>
      <c r="FPP141" s="359"/>
      <c r="FPQ141" s="359"/>
      <c r="FPR141" s="359"/>
      <c r="FPS141" s="359"/>
      <c r="FPT141" s="359"/>
      <c r="FPU141" s="359"/>
      <c r="FPV141" s="359"/>
      <c r="FPW141" s="359"/>
      <c r="FPX141" s="359"/>
      <c r="FPY141" s="359"/>
      <c r="FPZ141" s="359"/>
      <c r="FQA141" s="359"/>
      <c r="FQB141" s="359"/>
      <c r="FQC141" s="359"/>
      <c r="FQD141" s="359"/>
      <c r="FQE141" s="359"/>
      <c r="FQF141" s="359"/>
      <c r="FQG141" s="359"/>
      <c r="FQH141" s="359"/>
      <c r="FQI141" s="359"/>
      <c r="FQJ141" s="359"/>
      <c r="FQK141" s="359"/>
      <c r="FQL141" s="359"/>
      <c r="FQM141" s="359"/>
      <c r="FQN141" s="359"/>
      <c r="FQO141" s="359"/>
      <c r="FQP141" s="359"/>
      <c r="FQQ141" s="359"/>
      <c r="FQR141" s="359"/>
      <c r="FQS141" s="359"/>
      <c r="FQT141" s="359"/>
      <c r="FQU141" s="359"/>
      <c r="FQV141" s="359"/>
      <c r="FQW141" s="359"/>
      <c r="FQX141" s="359"/>
      <c r="FQY141" s="359"/>
      <c r="FQZ141" s="359"/>
      <c r="FRA141" s="359"/>
      <c r="FRB141" s="359"/>
      <c r="FRC141" s="359"/>
      <c r="FRD141" s="359"/>
      <c r="FRE141" s="359"/>
      <c r="FRF141" s="359"/>
      <c r="FRG141" s="359"/>
      <c r="FRH141" s="359"/>
      <c r="FRI141" s="359"/>
      <c r="FRJ141" s="359"/>
      <c r="FRK141" s="359"/>
      <c r="FRL141" s="359"/>
      <c r="FRM141" s="359"/>
      <c r="FRN141" s="359"/>
      <c r="FRO141" s="359"/>
      <c r="FRP141" s="359"/>
      <c r="FRQ141" s="359"/>
      <c r="FRR141" s="359"/>
      <c r="FRS141" s="359"/>
      <c r="FRT141" s="359"/>
      <c r="FRU141" s="359"/>
      <c r="FRV141" s="359"/>
      <c r="FRW141" s="359"/>
      <c r="FRX141" s="359"/>
      <c r="FRY141" s="359"/>
      <c r="FRZ141" s="359"/>
      <c r="FSA141" s="359"/>
      <c r="FSB141" s="359"/>
      <c r="FSC141" s="359"/>
      <c r="FSD141" s="359"/>
      <c r="FSE141" s="359"/>
      <c r="FSF141" s="359"/>
      <c r="FSG141" s="359"/>
      <c r="FSH141" s="359"/>
      <c r="FSI141" s="359"/>
      <c r="FSJ141" s="359"/>
      <c r="FSK141" s="359"/>
      <c r="FSL141" s="359"/>
      <c r="FSM141" s="359"/>
      <c r="FSN141" s="359"/>
      <c r="FSO141" s="359"/>
      <c r="FSP141" s="359"/>
      <c r="FSQ141" s="359"/>
      <c r="FSR141" s="359"/>
      <c r="FSS141" s="359"/>
      <c r="FST141" s="359"/>
      <c r="FSU141" s="359"/>
      <c r="FSV141" s="359"/>
      <c r="FSW141" s="359"/>
      <c r="FSX141" s="359"/>
      <c r="FSY141" s="359"/>
      <c r="FSZ141" s="359"/>
      <c r="FTA141" s="359"/>
      <c r="FTB141" s="359"/>
      <c r="FTC141" s="359"/>
      <c r="FTD141" s="359"/>
      <c r="FTE141" s="359"/>
      <c r="FTF141" s="359"/>
      <c r="FTG141" s="359"/>
      <c r="FTH141" s="359"/>
      <c r="FTI141" s="359"/>
      <c r="FTJ141" s="359"/>
      <c r="FTK141" s="359"/>
      <c r="FTL141" s="359"/>
      <c r="FTM141" s="359"/>
      <c r="FTN141" s="359"/>
      <c r="FTO141" s="359"/>
      <c r="FTP141" s="359"/>
      <c r="FTQ141" s="359"/>
      <c r="FTR141" s="359"/>
      <c r="FTS141" s="359"/>
      <c r="FTT141" s="359"/>
      <c r="FTU141" s="359"/>
      <c r="FTV141" s="359"/>
      <c r="FTW141" s="359"/>
      <c r="FTX141" s="359"/>
      <c r="FTY141" s="359"/>
      <c r="FTZ141" s="359"/>
      <c r="FUA141" s="359"/>
      <c r="FUB141" s="359"/>
      <c r="FUC141" s="359"/>
      <c r="FUD141" s="359"/>
      <c r="FUE141" s="359"/>
      <c r="FUF141" s="359"/>
      <c r="FUG141" s="359"/>
      <c r="FUH141" s="359"/>
      <c r="FUI141" s="359"/>
      <c r="FUJ141" s="359"/>
      <c r="FUK141" s="359"/>
      <c r="FUL141" s="359"/>
      <c r="FUM141" s="359"/>
      <c r="FUN141" s="359"/>
      <c r="FUO141" s="359"/>
      <c r="FUP141" s="359"/>
      <c r="FUQ141" s="359"/>
      <c r="FUR141" s="359"/>
      <c r="FUS141" s="359"/>
      <c r="FUT141" s="359"/>
      <c r="FUU141" s="359"/>
      <c r="FUV141" s="359"/>
      <c r="FUW141" s="359"/>
      <c r="FUX141" s="359"/>
      <c r="FUY141" s="359"/>
      <c r="FUZ141" s="359"/>
      <c r="FVA141" s="359"/>
      <c r="FVB141" s="359"/>
      <c r="FVC141" s="359"/>
      <c r="FVD141" s="359"/>
      <c r="FVE141" s="359"/>
      <c r="FVF141" s="359"/>
      <c r="FVG141" s="359"/>
      <c r="FVH141" s="359"/>
      <c r="FVI141" s="359"/>
      <c r="FVJ141" s="359"/>
      <c r="FVK141" s="359"/>
      <c r="FVL141" s="359"/>
      <c r="FVM141" s="359"/>
      <c r="FVN141" s="359"/>
      <c r="FVO141" s="359"/>
      <c r="FVP141" s="359"/>
      <c r="FVQ141" s="359"/>
      <c r="FVR141" s="359"/>
      <c r="FVS141" s="359"/>
      <c r="FVT141" s="359"/>
      <c r="FVU141" s="359"/>
      <c r="FVV141" s="359"/>
      <c r="FVW141" s="359"/>
      <c r="FVX141" s="359"/>
      <c r="FVY141" s="359"/>
      <c r="FVZ141" s="359"/>
      <c r="FWA141" s="359"/>
      <c r="FWB141" s="359"/>
      <c r="FWC141" s="359"/>
      <c r="FWD141" s="359"/>
      <c r="FWE141" s="359"/>
      <c r="FWF141" s="359"/>
      <c r="FWG141" s="359"/>
      <c r="FWH141" s="359"/>
      <c r="FWI141" s="359"/>
      <c r="FWJ141" s="359"/>
      <c r="FWK141" s="359"/>
      <c r="FWL141" s="359"/>
      <c r="FWM141" s="359"/>
      <c r="FWN141" s="359"/>
      <c r="FWO141" s="359"/>
      <c r="FWP141" s="359"/>
      <c r="FWQ141" s="359"/>
      <c r="FWR141" s="359"/>
      <c r="FWS141" s="359"/>
      <c r="FWT141" s="359"/>
      <c r="FWU141" s="359"/>
      <c r="FWV141" s="359"/>
      <c r="FWW141" s="359"/>
      <c r="FWX141" s="359"/>
      <c r="FWY141" s="359"/>
      <c r="FWZ141" s="359"/>
      <c r="FXA141" s="359"/>
      <c r="FXB141" s="359"/>
      <c r="FXC141" s="359"/>
      <c r="FXD141" s="359"/>
      <c r="FXE141" s="359"/>
      <c r="FXF141" s="359"/>
      <c r="FXG141" s="359"/>
      <c r="FXH141" s="359"/>
      <c r="FXI141" s="359"/>
      <c r="FXJ141" s="359"/>
      <c r="FXK141" s="359"/>
      <c r="FXL141" s="359"/>
      <c r="FXM141" s="359"/>
      <c r="FXN141" s="359"/>
      <c r="FXO141" s="359"/>
      <c r="FXP141" s="359"/>
      <c r="FXQ141" s="359"/>
      <c r="FXR141" s="359"/>
      <c r="FXS141" s="359"/>
      <c r="FXT141" s="359"/>
      <c r="FXU141" s="359"/>
      <c r="FXV141" s="359"/>
      <c r="FXW141" s="359"/>
      <c r="FXX141" s="359"/>
      <c r="FXY141" s="359"/>
      <c r="FXZ141" s="359"/>
      <c r="FYA141" s="359"/>
      <c r="FYB141" s="359"/>
      <c r="FYC141" s="359"/>
      <c r="FYD141" s="359"/>
      <c r="FYE141" s="359"/>
      <c r="FYF141" s="359"/>
      <c r="FYG141" s="359"/>
      <c r="FYH141" s="359"/>
      <c r="FYI141" s="359"/>
      <c r="FYJ141" s="359"/>
      <c r="FYK141" s="359"/>
      <c r="FYL141" s="359"/>
      <c r="FYM141" s="359"/>
      <c r="FYN141" s="359"/>
      <c r="FYO141" s="359"/>
      <c r="FYP141" s="359"/>
      <c r="FYQ141" s="359"/>
      <c r="FYR141" s="359"/>
      <c r="FYS141" s="359"/>
      <c r="FYT141" s="359"/>
      <c r="FYU141" s="359"/>
      <c r="FYV141" s="359"/>
      <c r="FYW141" s="359"/>
      <c r="FYX141" s="359"/>
      <c r="FYY141" s="359"/>
      <c r="FYZ141" s="359"/>
      <c r="FZA141" s="359"/>
      <c r="FZB141" s="359"/>
      <c r="FZC141" s="359"/>
      <c r="FZD141" s="359"/>
      <c r="FZE141" s="359"/>
      <c r="FZF141" s="359"/>
      <c r="FZG141" s="359"/>
      <c r="FZH141" s="359"/>
      <c r="FZI141" s="359"/>
      <c r="FZJ141" s="359"/>
      <c r="FZK141" s="359"/>
      <c r="FZL141" s="359"/>
      <c r="FZM141" s="359"/>
      <c r="FZN141" s="359"/>
      <c r="FZO141" s="359"/>
      <c r="FZP141" s="359"/>
      <c r="FZQ141" s="359"/>
      <c r="FZR141" s="359"/>
      <c r="FZS141" s="359"/>
      <c r="FZT141" s="359"/>
      <c r="FZU141" s="359"/>
      <c r="FZV141" s="359"/>
      <c r="FZW141" s="359"/>
      <c r="FZX141" s="359"/>
      <c r="FZY141" s="359"/>
      <c r="FZZ141" s="359"/>
      <c r="GAA141" s="359"/>
      <c r="GAB141" s="359"/>
      <c r="GAC141" s="359"/>
      <c r="GAD141" s="359"/>
      <c r="GAE141" s="359"/>
      <c r="GAF141" s="359"/>
      <c r="GAG141" s="359"/>
      <c r="GAH141" s="359"/>
      <c r="GAI141" s="359"/>
      <c r="GAJ141" s="359"/>
      <c r="GAK141" s="359"/>
      <c r="GAL141" s="359"/>
      <c r="GAM141" s="359"/>
      <c r="GAN141" s="359"/>
      <c r="GAO141" s="359"/>
      <c r="GAP141" s="359"/>
      <c r="GAQ141" s="359"/>
      <c r="GAR141" s="359"/>
      <c r="GAS141" s="359"/>
      <c r="GAT141" s="359"/>
      <c r="GAU141" s="359"/>
      <c r="GAV141" s="359"/>
      <c r="GAW141" s="359"/>
      <c r="GAX141" s="359"/>
      <c r="GAY141" s="359"/>
      <c r="GAZ141" s="359"/>
      <c r="GBA141" s="359"/>
      <c r="GBB141" s="359"/>
      <c r="GBC141" s="359"/>
      <c r="GBD141" s="359"/>
      <c r="GBE141" s="359"/>
      <c r="GBF141" s="359"/>
      <c r="GBG141" s="359"/>
      <c r="GBH141" s="359"/>
      <c r="GBI141" s="359"/>
      <c r="GBJ141" s="359"/>
      <c r="GBK141" s="359"/>
      <c r="GBL141" s="359"/>
      <c r="GBM141" s="359"/>
      <c r="GBN141" s="359"/>
      <c r="GBO141" s="359"/>
      <c r="GBP141" s="359"/>
      <c r="GBQ141" s="359"/>
      <c r="GBR141" s="359"/>
      <c r="GBS141" s="359"/>
      <c r="GBT141" s="359"/>
      <c r="GBU141" s="359"/>
      <c r="GBV141" s="359"/>
      <c r="GBW141" s="359"/>
      <c r="GBX141" s="359"/>
      <c r="GBY141" s="359"/>
      <c r="GBZ141" s="359"/>
      <c r="GCA141" s="359"/>
      <c r="GCB141" s="359"/>
      <c r="GCC141" s="359"/>
      <c r="GCD141" s="359"/>
      <c r="GCE141" s="359"/>
      <c r="GCF141" s="359"/>
      <c r="GCG141" s="359"/>
      <c r="GCH141" s="359"/>
      <c r="GCI141" s="359"/>
      <c r="GCJ141" s="359"/>
      <c r="GCK141" s="359"/>
      <c r="GCL141" s="359"/>
      <c r="GCM141" s="359"/>
      <c r="GCN141" s="359"/>
      <c r="GCO141" s="359"/>
      <c r="GCP141" s="359"/>
      <c r="GCQ141" s="359"/>
      <c r="GCR141" s="359"/>
      <c r="GCS141" s="359"/>
      <c r="GCT141" s="359"/>
      <c r="GCU141" s="359"/>
      <c r="GCV141" s="359"/>
      <c r="GCW141" s="359"/>
      <c r="GCX141" s="359"/>
      <c r="GCY141" s="359"/>
      <c r="GCZ141" s="359"/>
      <c r="GDA141" s="359"/>
      <c r="GDB141" s="359"/>
      <c r="GDC141" s="359"/>
      <c r="GDD141" s="359"/>
      <c r="GDE141" s="359"/>
      <c r="GDF141" s="359"/>
      <c r="GDG141" s="359"/>
      <c r="GDH141" s="359"/>
      <c r="GDI141" s="359"/>
      <c r="GDJ141" s="359"/>
      <c r="GDK141" s="359"/>
      <c r="GDL141" s="359"/>
      <c r="GDM141" s="359"/>
      <c r="GDN141" s="359"/>
      <c r="GDO141" s="359"/>
      <c r="GDP141" s="359"/>
      <c r="GDQ141" s="359"/>
      <c r="GDR141" s="359"/>
      <c r="GDS141" s="359"/>
      <c r="GDT141" s="359"/>
      <c r="GDU141" s="359"/>
      <c r="GDV141" s="359"/>
      <c r="GDW141" s="359"/>
      <c r="GDX141" s="359"/>
      <c r="GDY141" s="359"/>
      <c r="GDZ141" s="359"/>
      <c r="GEA141" s="359"/>
      <c r="GEB141" s="359"/>
      <c r="GEC141" s="359"/>
      <c r="GED141" s="359"/>
      <c r="GEE141" s="359"/>
      <c r="GEF141" s="359"/>
      <c r="GEG141" s="359"/>
      <c r="GEH141" s="359"/>
      <c r="GEI141" s="359"/>
      <c r="GEJ141" s="359"/>
      <c r="GEK141" s="359"/>
      <c r="GEL141" s="359"/>
      <c r="GEM141" s="359"/>
      <c r="GEN141" s="359"/>
      <c r="GEO141" s="359"/>
      <c r="GEP141" s="359"/>
      <c r="GEQ141" s="359"/>
      <c r="GER141" s="359"/>
      <c r="GES141" s="359"/>
      <c r="GET141" s="359"/>
      <c r="GEU141" s="359"/>
      <c r="GEV141" s="359"/>
      <c r="GEW141" s="359"/>
      <c r="GEX141" s="359"/>
      <c r="GEY141" s="359"/>
      <c r="GEZ141" s="359"/>
      <c r="GFA141" s="359"/>
      <c r="GFB141" s="359"/>
      <c r="GFC141" s="359"/>
      <c r="GFD141" s="359"/>
      <c r="GFE141" s="359"/>
      <c r="GFF141" s="359"/>
      <c r="GFG141" s="359"/>
      <c r="GFH141" s="359"/>
      <c r="GFI141" s="359"/>
      <c r="GFJ141" s="359"/>
      <c r="GFK141" s="359"/>
      <c r="GFL141" s="359"/>
      <c r="GFM141" s="359"/>
      <c r="GFN141" s="359"/>
      <c r="GFO141" s="359"/>
      <c r="GFP141" s="359"/>
      <c r="GFQ141" s="359"/>
      <c r="GFR141" s="359"/>
      <c r="GFS141" s="359"/>
      <c r="GFT141" s="359"/>
      <c r="GFU141" s="359"/>
      <c r="GFV141" s="359"/>
      <c r="GFW141" s="359"/>
      <c r="GFX141" s="359"/>
      <c r="GFY141" s="359"/>
      <c r="GFZ141" s="359"/>
      <c r="GGA141" s="359"/>
      <c r="GGB141" s="359"/>
      <c r="GGC141" s="359"/>
      <c r="GGD141" s="359"/>
      <c r="GGE141" s="359"/>
      <c r="GGF141" s="359"/>
      <c r="GGG141" s="359"/>
      <c r="GGH141" s="359"/>
      <c r="GGI141" s="359"/>
      <c r="GGJ141" s="359"/>
      <c r="GGK141" s="359"/>
      <c r="GGL141" s="359"/>
      <c r="GGM141" s="359"/>
      <c r="GGN141" s="359"/>
      <c r="GGO141" s="359"/>
      <c r="GGP141" s="359"/>
      <c r="GGQ141" s="359"/>
      <c r="GGR141" s="359"/>
      <c r="GGS141" s="359"/>
      <c r="GGT141" s="359"/>
      <c r="GGU141" s="359"/>
      <c r="GGV141" s="359"/>
      <c r="GGW141" s="359"/>
      <c r="GGX141" s="359"/>
      <c r="GGY141" s="359"/>
      <c r="GGZ141" s="359"/>
      <c r="GHA141" s="359"/>
      <c r="GHB141" s="359"/>
      <c r="GHC141" s="359"/>
      <c r="GHD141" s="359"/>
      <c r="GHE141" s="359"/>
      <c r="GHF141" s="359"/>
      <c r="GHG141" s="359"/>
      <c r="GHH141" s="359"/>
      <c r="GHI141" s="359"/>
      <c r="GHJ141" s="359"/>
      <c r="GHK141" s="359"/>
      <c r="GHL141" s="359"/>
      <c r="GHM141" s="359"/>
      <c r="GHN141" s="359"/>
      <c r="GHO141" s="359"/>
      <c r="GHP141" s="359"/>
      <c r="GHQ141" s="359"/>
      <c r="GHR141" s="359"/>
      <c r="GHS141" s="359"/>
      <c r="GHT141" s="359"/>
      <c r="GHU141" s="359"/>
      <c r="GHV141" s="359"/>
      <c r="GHW141" s="359"/>
      <c r="GHX141" s="359"/>
      <c r="GHY141" s="359"/>
      <c r="GHZ141" s="359"/>
      <c r="GIA141" s="359"/>
      <c r="GIB141" s="359"/>
      <c r="GIC141" s="359"/>
      <c r="GID141" s="359"/>
      <c r="GIE141" s="359"/>
      <c r="GIF141" s="359"/>
      <c r="GIG141" s="359"/>
      <c r="GIH141" s="359"/>
      <c r="GII141" s="359"/>
      <c r="GIJ141" s="359"/>
      <c r="GIK141" s="359"/>
      <c r="GIL141" s="359"/>
      <c r="GIM141" s="359"/>
      <c r="GIN141" s="359"/>
      <c r="GIO141" s="359"/>
      <c r="GIP141" s="359"/>
      <c r="GIQ141" s="359"/>
      <c r="GIR141" s="359"/>
      <c r="GIS141" s="359"/>
      <c r="GIT141" s="359"/>
      <c r="GIU141" s="359"/>
      <c r="GIV141" s="359"/>
      <c r="GIW141" s="359"/>
      <c r="GIX141" s="359"/>
      <c r="GIY141" s="359"/>
      <c r="GIZ141" s="359"/>
      <c r="GJA141" s="359"/>
      <c r="GJB141" s="359"/>
      <c r="GJC141" s="359"/>
      <c r="GJD141" s="359"/>
      <c r="GJE141" s="359"/>
      <c r="GJF141" s="359"/>
      <c r="GJG141" s="359"/>
      <c r="GJH141" s="359"/>
      <c r="GJI141" s="359"/>
      <c r="GJJ141" s="359"/>
      <c r="GJK141" s="359"/>
      <c r="GJL141" s="359"/>
      <c r="GJM141" s="359"/>
      <c r="GJN141" s="359"/>
      <c r="GJO141" s="359"/>
      <c r="GJP141" s="359"/>
      <c r="GJQ141" s="359"/>
      <c r="GJR141" s="359"/>
      <c r="GJS141" s="359"/>
      <c r="GJT141" s="359"/>
      <c r="GJU141" s="359"/>
      <c r="GJV141" s="359"/>
      <c r="GJW141" s="359"/>
      <c r="GJX141" s="359"/>
      <c r="GJY141" s="359"/>
      <c r="GJZ141" s="359"/>
      <c r="GKA141" s="359"/>
      <c r="GKB141" s="359"/>
      <c r="GKC141" s="359"/>
      <c r="GKD141" s="359"/>
      <c r="GKE141" s="359"/>
      <c r="GKF141" s="359"/>
      <c r="GKG141" s="359"/>
      <c r="GKH141" s="359"/>
      <c r="GKI141" s="359"/>
      <c r="GKJ141" s="359"/>
      <c r="GKK141" s="359"/>
      <c r="GKL141" s="359"/>
      <c r="GKM141" s="359"/>
      <c r="GKN141" s="359"/>
      <c r="GKO141" s="359"/>
      <c r="GKP141" s="359"/>
      <c r="GKQ141" s="359"/>
      <c r="GKR141" s="359"/>
      <c r="GKS141" s="359"/>
      <c r="GKT141" s="359"/>
      <c r="GKU141" s="359"/>
      <c r="GKV141" s="359"/>
      <c r="GKW141" s="359"/>
      <c r="GKX141" s="359"/>
      <c r="GKY141" s="359"/>
      <c r="GKZ141" s="359"/>
      <c r="GLA141" s="359"/>
      <c r="GLB141" s="359"/>
      <c r="GLC141" s="359"/>
      <c r="GLD141" s="359"/>
      <c r="GLE141" s="359"/>
      <c r="GLF141" s="359"/>
      <c r="GLG141" s="359"/>
      <c r="GLH141" s="359"/>
      <c r="GLI141" s="359"/>
      <c r="GLJ141" s="359"/>
      <c r="GLK141" s="359"/>
      <c r="GLL141" s="359"/>
      <c r="GLM141" s="359"/>
      <c r="GLN141" s="359"/>
      <c r="GLO141" s="359"/>
      <c r="GLP141" s="359"/>
      <c r="GLQ141" s="359"/>
      <c r="GLR141" s="359"/>
      <c r="GLS141" s="359"/>
      <c r="GLT141" s="359"/>
      <c r="GLU141" s="359"/>
      <c r="GLV141" s="359"/>
      <c r="GLW141" s="359"/>
      <c r="GLX141" s="359"/>
      <c r="GLY141" s="359"/>
      <c r="GLZ141" s="359"/>
      <c r="GMA141" s="359"/>
      <c r="GMB141" s="359"/>
      <c r="GMC141" s="359"/>
      <c r="GMD141" s="359"/>
      <c r="GME141" s="359"/>
      <c r="GMF141" s="359"/>
      <c r="GMG141" s="359"/>
      <c r="GMH141" s="359"/>
      <c r="GMI141" s="359"/>
      <c r="GMJ141" s="359"/>
      <c r="GMK141" s="359"/>
      <c r="GML141" s="359"/>
      <c r="GMM141" s="359"/>
      <c r="GMN141" s="359"/>
      <c r="GMO141" s="359"/>
      <c r="GMP141" s="359"/>
      <c r="GMQ141" s="359"/>
      <c r="GMR141" s="359"/>
      <c r="GMS141" s="359"/>
      <c r="GMT141" s="359"/>
      <c r="GMU141" s="359"/>
      <c r="GMV141" s="359"/>
      <c r="GMW141" s="359"/>
      <c r="GMX141" s="359"/>
      <c r="GMY141" s="359"/>
      <c r="GMZ141" s="359"/>
      <c r="GNA141" s="359"/>
      <c r="GNB141" s="359"/>
      <c r="GNC141" s="359"/>
      <c r="GND141" s="359"/>
      <c r="GNE141" s="359"/>
      <c r="GNF141" s="359"/>
      <c r="GNG141" s="359"/>
      <c r="GNH141" s="359"/>
      <c r="GNI141" s="359"/>
      <c r="GNJ141" s="359"/>
      <c r="GNK141" s="359"/>
      <c r="GNL141" s="359"/>
      <c r="GNM141" s="359"/>
      <c r="GNN141" s="359"/>
      <c r="GNO141" s="359"/>
      <c r="GNP141" s="359"/>
      <c r="GNQ141" s="359"/>
      <c r="GNR141" s="359"/>
      <c r="GNS141" s="359"/>
      <c r="GNT141" s="359"/>
      <c r="GNU141" s="359"/>
      <c r="GNV141" s="359"/>
      <c r="GNW141" s="359"/>
      <c r="GNX141" s="359"/>
      <c r="GNY141" s="359"/>
      <c r="GNZ141" s="359"/>
      <c r="GOA141" s="359"/>
      <c r="GOB141" s="359"/>
      <c r="GOC141" s="359"/>
      <c r="GOD141" s="359"/>
      <c r="GOE141" s="359"/>
      <c r="GOF141" s="359"/>
      <c r="GOG141" s="359"/>
      <c r="GOH141" s="359"/>
      <c r="GOI141" s="359"/>
      <c r="GOJ141" s="359"/>
      <c r="GOK141" s="359"/>
      <c r="GOL141" s="359"/>
      <c r="GOM141" s="359"/>
      <c r="GON141" s="359"/>
      <c r="GOO141" s="359"/>
      <c r="GOP141" s="359"/>
      <c r="GOQ141" s="359"/>
      <c r="GOR141" s="359"/>
      <c r="GOS141" s="359"/>
      <c r="GOT141" s="359"/>
      <c r="GOU141" s="359"/>
      <c r="GOV141" s="359"/>
      <c r="GOW141" s="359"/>
      <c r="GOX141" s="359"/>
      <c r="GOY141" s="359"/>
      <c r="GOZ141" s="359"/>
      <c r="GPA141" s="359"/>
      <c r="GPB141" s="359"/>
      <c r="GPC141" s="359"/>
      <c r="GPD141" s="359"/>
      <c r="GPE141" s="359"/>
      <c r="GPF141" s="359"/>
      <c r="GPG141" s="359"/>
      <c r="GPH141" s="359"/>
      <c r="GPI141" s="359"/>
      <c r="GPJ141" s="359"/>
      <c r="GPK141" s="359"/>
      <c r="GPL141" s="359"/>
      <c r="GPM141" s="359"/>
      <c r="GPN141" s="359"/>
      <c r="GPO141" s="359"/>
      <c r="GPP141" s="359"/>
      <c r="GPQ141" s="359"/>
      <c r="GPR141" s="359"/>
      <c r="GPS141" s="359"/>
      <c r="GPT141" s="359"/>
      <c r="GPU141" s="359"/>
      <c r="GPV141" s="359"/>
      <c r="GPW141" s="359"/>
      <c r="GPX141" s="359"/>
      <c r="GPY141" s="359"/>
      <c r="GPZ141" s="359"/>
      <c r="GQA141" s="359"/>
      <c r="GQB141" s="359"/>
      <c r="GQC141" s="359"/>
      <c r="GQD141" s="359"/>
      <c r="GQE141" s="359"/>
      <c r="GQF141" s="359"/>
      <c r="GQG141" s="359"/>
      <c r="GQH141" s="359"/>
      <c r="GQI141" s="359"/>
      <c r="GQJ141" s="359"/>
      <c r="GQK141" s="359"/>
      <c r="GQL141" s="359"/>
      <c r="GQM141" s="359"/>
      <c r="GQN141" s="359"/>
      <c r="GQO141" s="359"/>
      <c r="GQP141" s="359"/>
      <c r="GQQ141" s="359"/>
      <c r="GQR141" s="359"/>
      <c r="GQS141" s="359"/>
      <c r="GQT141" s="359"/>
      <c r="GQU141" s="359"/>
      <c r="GQV141" s="359"/>
      <c r="GQW141" s="359"/>
      <c r="GQX141" s="359"/>
      <c r="GQY141" s="359"/>
      <c r="GQZ141" s="359"/>
      <c r="GRA141" s="359"/>
      <c r="GRB141" s="359"/>
      <c r="GRC141" s="359"/>
      <c r="GRD141" s="359"/>
      <c r="GRE141" s="359"/>
      <c r="GRF141" s="359"/>
      <c r="GRG141" s="359"/>
      <c r="GRH141" s="359"/>
      <c r="GRI141" s="359"/>
      <c r="GRJ141" s="359"/>
      <c r="GRK141" s="359"/>
      <c r="GRL141" s="359"/>
      <c r="GRM141" s="359"/>
      <c r="GRN141" s="359"/>
      <c r="GRO141" s="359"/>
      <c r="GRP141" s="359"/>
      <c r="GRQ141" s="359"/>
      <c r="GRR141" s="359"/>
      <c r="GRS141" s="359"/>
      <c r="GRT141" s="359"/>
      <c r="GRU141" s="359"/>
      <c r="GRV141" s="359"/>
      <c r="GRW141" s="359"/>
      <c r="GRX141" s="359"/>
      <c r="GRY141" s="359"/>
      <c r="GRZ141" s="359"/>
      <c r="GSA141" s="359"/>
      <c r="GSB141" s="359"/>
      <c r="GSC141" s="359"/>
      <c r="GSD141" s="359"/>
      <c r="GSE141" s="359"/>
      <c r="GSF141" s="359"/>
      <c r="GSG141" s="359"/>
      <c r="GSH141" s="359"/>
      <c r="GSI141" s="359"/>
      <c r="GSJ141" s="359"/>
      <c r="GSK141" s="359"/>
      <c r="GSL141" s="359"/>
      <c r="GSM141" s="359"/>
      <c r="GSN141" s="359"/>
      <c r="GSO141" s="359"/>
      <c r="GSP141" s="359"/>
      <c r="GSQ141" s="359"/>
      <c r="GSR141" s="359"/>
      <c r="GSS141" s="359"/>
      <c r="GST141" s="359"/>
      <c r="GSU141" s="359"/>
      <c r="GSV141" s="359"/>
      <c r="GSW141" s="359"/>
      <c r="GSX141" s="359"/>
      <c r="GSY141" s="359"/>
      <c r="GSZ141" s="359"/>
      <c r="GTA141" s="359"/>
      <c r="GTB141" s="359"/>
      <c r="GTC141" s="359"/>
      <c r="GTD141" s="359"/>
      <c r="GTE141" s="359"/>
      <c r="GTF141" s="359"/>
      <c r="GTG141" s="359"/>
      <c r="GTH141" s="359"/>
      <c r="GTI141" s="359"/>
      <c r="GTJ141" s="359"/>
      <c r="GTK141" s="359"/>
      <c r="GTL141" s="359"/>
      <c r="GTM141" s="359"/>
      <c r="GTN141" s="359"/>
      <c r="GTO141" s="359"/>
      <c r="GTP141" s="359"/>
      <c r="GTQ141" s="359"/>
      <c r="GTR141" s="359"/>
      <c r="GTS141" s="359"/>
      <c r="GTT141" s="359"/>
      <c r="GTU141" s="359"/>
      <c r="GTV141" s="359"/>
      <c r="GTW141" s="359"/>
      <c r="GTX141" s="359"/>
      <c r="GTY141" s="359"/>
      <c r="GTZ141" s="359"/>
      <c r="GUA141" s="359"/>
      <c r="GUB141" s="359"/>
      <c r="GUC141" s="359"/>
      <c r="GUD141" s="359"/>
      <c r="GUE141" s="359"/>
      <c r="GUF141" s="359"/>
      <c r="GUG141" s="359"/>
      <c r="GUH141" s="359"/>
      <c r="GUI141" s="359"/>
      <c r="GUJ141" s="359"/>
      <c r="GUK141" s="359"/>
      <c r="GUL141" s="359"/>
      <c r="GUM141" s="359"/>
      <c r="GUN141" s="359"/>
      <c r="GUO141" s="359"/>
      <c r="GUP141" s="359"/>
      <c r="GUQ141" s="359"/>
      <c r="GUR141" s="359"/>
      <c r="GUS141" s="359"/>
      <c r="GUT141" s="359"/>
      <c r="GUU141" s="359"/>
      <c r="GUV141" s="359"/>
      <c r="GUW141" s="359"/>
      <c r="GUX141" s="359"/>
      <c r="GUY141" s="359"/>
      <c r="GUZ141" s="359"/>
      <c r="GVA141" s="359"/>
      <c r="GVB141" s="359"/>
      <c r="GVC141" s="359"/>
      <c r="GVD141" s="359"/>
      <c r="GVE141" s="359"/>
      <c r="GVF141" s="359"/>
      <c r="GVG141" s="359"/>
      <c r="GVH141" s="359"/>
      <c r="GVI141" s="359"/>
      <c r="GVJ141" s="359"/>
      <c r="GVK141" s="359"/>
      <c r="GVL141" s="359"/>
      <c r="GVM141" s="359"/>
      <c r="GVN141" s="359"/>
      <c r="GVO141" s="359"/>
      <c r="GVP141" s="359"/>
      <c r="GVQ141" s="359"/>
      <c r="GVR141" s="359"/>
      <c r="GVS141" s="359"/>
      <c r="GVT141" s="359"/>
      <c r="GVU141" s="359"/>
      <c r="GVV141" s="359"/>
      <c r="GVW141" s="359"/>
      <c r="GVX141" s="359"/>
      <c r="GVY141" s="359"/>
      <c r="GVZ141" s="359"/>
      <c r="GWA141" s="359"/>
      <c r="GWB141" s="359"/>
      <c r="GWC141" s="359"/>
      <c r="GWD141" s="359"/>
      <c r="GWE141" s="359"/>
      <c r="GWF141" s="359"/>
      <c r="GWG141" s="359"/>
      <c r="GWH141" s="359"/>
      <c r="GWI141" s="359"/>
      <c r="GWJ141" s="359"/>
      <c r="GWK141" s="359"/>
      <c r="GWL141" s="359"/>
      <c r="GWM141" s="359"/>
      <c r="GWN141" s="359"/>
      <c r="GWO141" s="359"/>
      <c r="GWP141" s="359"/>
      <c r="GWQ141" s="359"/>
      <c r="GWR141" s="359"/>
      <c r="GWS141" s="359"/>
      <c r="GWT141" s="359"/>
      <c r="GWU141" s="359"/>
      <c r="GWV141" s="359"/>
      <c r="GWW141" s="359"/>
      <c r="GWX141" s="359"/>
      <c r="GWY141" s="359"/>
      <c r="GWZ141" s="359"/>
      <c r="GXA141" s="359"/>
      <c r="GXB141" s="359"/>
      <c r="GXC141" s="359"/>
      <c r="GXD141" s="359"/>
      <c r="GXE141" s="359"/>
      <c r="GXF141" s="359"/>
      <c r="GXG141" s="359"/>
      <c r="GXH141" s="359"/>
      <c r="GXI141" s="359"/>
      <c r="GXJ141" s="359"/>
      <c r="GXK141" s="359"/>
      <c r="GXL141" s="359"/>
      <c r="GXM141" s="359"/>
      <c r="GXN141" s="359"/>
      <c r="GXO141" s="359"/>
      <c r="GXP141" s="359"/>
      <c r="GXQ141" s="359"/>
      <c r="GXR141" s="359"/>
      <c r="GXS141" s="359"/>
      <c r="GXT141" s="359"/>
      <c r="GXU141" s="359"/>
      <c r="GXV141" s="359"/>
      <c r="GXW141" s="359"/>
      <c r="GXX141" s="359"/>
      <c r="GXY141" s="359"/>
      <c r="GXZ141" s="359"/>
      <c r="GYA141" s="359"/>
      <c r="GYB141" s="359"/>
      <c r="GYC141" s="359"/>
      <c r="GYD141" s="359"/>
      <c r="GYE141" s="359"/>
      <c r="GYF141" s="359"/>
      <c r="GYG141" s="359"/>
      <c r="GYH141" s="359"/>
      <c r="GYI141" s="359"/>
      <c r="GYJ141" s="359"/>
      <c r="GYK141" s="359"/>
      <c r="GYL141" s="359"/>
      <c r="GYM141" s="359"/>
      <c r="GYN141" s="359"/>
      <c r="GYO141" s="359"/>
      <c r="GYP141" s="359"/>
      <c r="GYQ141" s="359"/>
      <c r="GYR141" s="359"/>
      <c r="GYS141" s="359"/>
      <c r="GYT141" s="359"/>
      <c r="GYU141" s="359"/>
      <c r="GYV141" s="359"/>
      <c r="GYW141" s="359"/>
      <c r="GYX141" s="359"/>
      <c r="GYY141" s="359"/>
      <c r="GYZ141" s="359"/>
      <c r="GZA141" s="359"/>
      <c r="GZB141" s="359"/>
      <c r="GZC141" s="359"/>
      <c r="GZD141" s="359"/>
      <c r="GZE141" s="359"/>
      <c r="GZF141" s="359"/>
      <c r="GZG141" s="359"/>
      <c r="GZH141" s="359"/>
      <c r="GZI141" s="359"/>
      <c r="GZJ141" s="359"/>
      <c r="GZK141" s="359"/>
      <c r="GZL141" s="359"/>
      <c r="GZM141" s="359"/>
      <c r="GZN141" s="359"/>
      <c r="GZO141" s="359"/>
      <c r="GZP141" s="359"/>
      <c r="GZQ141" s="359"/>
      <c r="GZR141" s="359"/>
      <c r="GZS141" s="359"/>
      <c r="GZT141" s="359"/>
      <c r="GZU141" s="359"/>
      <c r="GZV141" s="359"/>
      <c r="GZW141" s="359"/>
      <c r="GZX141" s="359"/>
      <c r="GZY141" s="359"/>
      <c r="GZZ141" s="359"/>
      <c r="HAA141" s="359"/>
      <c r="HAB141" s="359"/>
      <c r="HAC141" s="359"/>
      <c r="HAD141" s="359"/>
      <c r="HAE141" s="359"/>
      <c r="HAF141" s="359"/>
      <c r="HAG141" s="359"/>
      <c r="HAH141" s="359"/>
      <c r="HAI141" s="359"/>
      <c r="HAJ141" s="359"/>
      <c r="HAK141" s="359"/>
      <c r="HAL141" s="359"/>
      <c r="HAM141" s="359"/>
      <c r="HAN141" s="359"/>
      <c r="HAO141" s="359"/>
      <c r="HAP141" s="359"/>
      <c r="HAQ141" s="359"/>
      <c r="HAR141" s="359"/>
      <c r="HAS141" s="359"/>
      <c r="HAT141" s="359"/>
      <c r="HAU141" s="359"/>
      <c r="HAV141" s="359"/>
      <c r="HAW141" s="359"/>
      <c r="HAX141" s="359"/>
      <c r="HAY141" s="359"/>
      <c r="HAZ141" s="359"/>
      <c r="HBA141" s="359"/>
      <c r="HBB141" s="359"/>
      <c r="HBC141" s="359"/>
      <c r="HBD141" s="359"/>
      <c r="HBE141" s="359"/>
      <c r="HBF141" s="359"/>
      <c r="HBG141" s="359"/>
      <c r="HBH141" s="359"/>
      <c r="HBI141" s="359"/>
      <c r="HBJ141" s="359"/>
      <c r="HBK141" s="359"/>
      <c r="HBL141" s="359"/>
      <c r="HBM141" s="359"/>
      <c r="HBN141" s="359"/>
      <c r="HBO141" s="359"/>
      <c r="HBP141" s="359"/>
      <c r="HBQ141" s="359"/>
      <c r="HBR141" s="359"/>
      <c r="HBS141" s="359"/>
      <c r="HBT141" s="359"/>
      <c r="HBU141" s="359"/>
      <c r="HBV141" s="359"/>
      <c r="HBW141" s="359"/>
      <c r="HBX141" s="359"/>
      <c r="HBY141" s="359"/>
      <c r="HBZ141" s="359"/>
      <c r="HCA141" s="359"/>
      <c r="HCB141" s="359"/>
      <c r="HCC141" s="359"/>
      <c r="HCD141" s="359"/>
      <c r="HCE141" s="359"/>
      <c r="HCF141" s="359"/>
      <c r="HCG141" s="359"/>
      <c r="HCH141" s="359"/>
      <c r="HCI141" s="359"/>
      <c r="HCJ141" s="359"/>
      <c r="HCK141" s="359"/>
      <c r="HCL141" s="359"/>
      <c r="HCM141" s="359"/>
      <c r="HCN141" s="359"/>
      <c r="HCO141" s="359"/>
      <c r="HCP141" s="359"/>
      <c r="HCQ141" s="359"/>
      <c r="HCR141" s="359"/>
      <c r="HCS141" s="359"/>
      <c r="HCT141" s="359"/>
      <c r="HCU141" s="359"/>
      <c r="HCV141" s="359"/>
      <c r="HCW141" s="359"/>
      <c r="HCX141" s="359"/>
      <c r="HCY141" s="359"/>
      <c r="HCZ141" s="359"/>
      <c r="HDA141" s="359"/>
      <c r="HDB141" s="359"/>
      <c r="HDC141" s="359"/>
      <c r="HDD141" s="359"/>
      <c r="HDE141" s="359"/>
      <c r="HDF141" s="359"/>
      <c r="HDG141" s="359"/>
      <c r="HDH141" s="359"/>
      <c r="HDI141" s="359"/>
      <c r="HDJ141" s="359"/>
      <c r="HDK141" s="359"/>
      <c r="HDL141" s="359"/>
      <c r="HDM141" s="359"/>
      <c r="HDN141" s="359"/>
      <c r="HDO141" s="359"/>
      <c r="HDP141" s="359"/>
      <c r="HDQ141" s="359"/>
      <c r="HDR141" s="359"/>
      <c r="HDS141" s="359"/>
      <c r="HDT141" s="359"/>
      <c r="HDU141" s="359"/>
      <c r="HDV141" s="359"/>
      <c r="HDW141" s="359"/>
      <c r="HDX141" s="359"/>
      <c r="HDY141" s="359"/>
      <c r="HDZ141" s="359"/>
      <c r="HEA141" s="359"/>
      <c r="HEB141" s="359"/>
      <c r="HEC141" s="359"/>
      <c r="HED141" s="359"/>
      <c r="HEE141" s="359"/>
      <c r="HEF141" s="359"/>
      <c r="HEG141" s="359"/>
      <c r="HEH141" s="359"/>
      <c r="HEI141" s="359"/>
      <c r="HEJ141" s="359"/>
      <c r="HEK141" s="359"/>
      <c r="HEL141" s="359"/>
      <c r="HEM141" s="359"/>
      <c r="HEN141" s="359"/>
      <c r="HEO141" s="359"/>
      <c r="HEP141" s="359"/>
      <c r="HEQ141" s="359"/>
      <c r="HER141" s="359"/>
      <c r="HES141" s="359"/>
      <c r="HET141" s="359"/>
      <c r="HEU141" s="359"/>
      <c r="HEV141" s="359"/>
      <c r="HEW141" s="359"/>
      <c r="HEX141" s="359"/>
      <c r="HEY141" s="359"/>
      <c r="HEZ141" s="359"/>
      <c r="HFA141" s="359"/>
      <c r="HFB141" s="359"/>
      <c r="HFC141" s="359"/>
      <c r="HFD141" s="359"/>
      <c r="HFE141" s="359"/>
      <c r="HFF141" s="359"/>
      <c r="HFG141" s="359"/>
      <c r="HFH141" s="359"/>
      <c r="HFI141" s="359"/>
      <c r="HFJ141" s="359"/>
      <c r="HFK141" s="359"/>
      <c r="HFL141" s="359"/>
      <c r="HFM141" s="359"/>
      <c r="HFN141" s="359"/>
      <c r="HFO141" s="359"/>
      <c r="HFP141" s="359"/>
      <c r="HFQ141" s="359"/>
      <c r="HFR141" s="359"/>
      <c r="HFS141" s="359"/>
      <c r="HFT141" s="359"/>
      <c r="HFU141" s="359"/>
      <c r="HFV141" s="359"/>
      <c r="HFW141" s="359"/>
      <c r="HFX141" s="359"/>
      <c r="HFY141" s="359"/>
      <c r="HFZ141" s="359"/>
      <c r="HGA141" s="359"/>
      <c r="HGB141" s="359"/>
      <c r="HGC141" s="359"/>
      <c r="HGD141" s="359"/>
      <c r="HGE141" s="359"/>
      <c r="HGF141" s="359"/>
      <c r="HGG141" s="359"/>
      <c r="HGH141" s="359"/>
      <c r="HGI141" s="359"/>
      <c r="HGJ141" s="359"/>
      <c r="HGK141" s="359"/>
      <c r="HGL141" s="359"/>
      <c r="HGM141" s="359"/>
      <c r="HGN141" s="359"/>
      <c r="HGO141" s="359"/>
      <c r="HGP141" s="359"/>
      <c r="HGQ141" s="359"/>
      <c r="HGR141" s="359"/>
      <c r="HGS141" s="359"/>
      <c r="HGT141" s="359"/>
      <c r="HGU141" s="359"/>
      <c r="HGV141" s="359"/>
      <c r="HGW141" s="359"/>
      <c r="HGX141" s="359"/>
      <c r="HGY141" s="359"/>
      <c r="HGZ141" s="359"/>
      <c r="HHA141" s="359"/>
      <c r="HHB141" s="359"/>
      <c r="HHC141" s="359"/>
      <c r="HHD141" s="359"/>
      <c r="HHE141" s="359"/>
      <c r="HHF141" s="359"/>
      <c r="HHG141" s="359"/>
      <c r="HHH141" s="359"/>
      <c r="HHI141" s="359"/>
      <c r="HHJ141" s="359"/>
      <c r="HHK141" s="359"/>
      <c r="HHL141" s="359"/>
      <c r="HHM141" s="359"/>
      <c r="HHN141" s="359"/>
      <c r="HHO141" s="359"/>
      <c r="HHP141" s="359"/>
      <c r="HHQ141" s="359"/>
      <c r="HHR141" s="359"/>
      <c r="HHS141" s="359"/>
      <c r="HHT141" s="359"/>
      <c r="HHU141" s="359"/>
      <c r="HHV141" s="359"/>
      <c r="HHW141" s="359"/>
      <c r="HHX141" s="359"/>
      <c r="HHY141" s="359"/>
      <c r="HHZ141" s="359"/>
      <c r="HIA141" s="359"/>
      <c r="HIB141" s="359"/>
      <c r="HIC141" s="359"/>
      <c r="HID141" s="359"/>
      <c r="HIE141" s="359"/>
      <c r="HIF141" s="359"/>
      <c r="HIG141" s="359"/>
      <c r="HIH141" s="359"/>
      <c r="HII141" s="359"/>
      <c r="HIJ141" s="359"/>
      <c r="HIK141" s="359"/>
      <c r="HIL141" s="359"/>
      <c r="HIM141" s="359"/>
      <c r="HIN141" s="359"/>
      <c r="HIO141" s="359"/>
      <c r="HIP141" s="359"/>
      <c r="HIQ141" s="359"/>
      <c r="HIR141" s="359"/>
      <c r="HIS141" s="359"/>
      <c r="HIT141" s="359"/>
      <c r="HIU141" s="359"/>
      <c r="HIV141" s="359"/>
      <c r="HIW141" s="359"/>
      <c r="HIX141" s="359"/>
      <c r="HIY141" s="359"/>
      <c r="HIZ141" s="359"/>
      <c r="HJA141" s="359"/>
      <c r="HJB141" s="359"/>
      <c r="HJC141" s="359"/>
      <c r="HJD141" s="359"/>
      <c r="HJE141" s="359"/>
      <c r="HJF141" s="359"/>
      <c r="HJG141" s="359"/>
      <c r="HJH141" s="359"/>
      <c r="HJI141" s="359"/>
      <c r="HJJ141" s="359"/>
      <c r="HJK141" s="359"/>
      <c r="HJL141" s="359"/>
      <c r="HJM141" s="359"/>
      <c r="HJN141" s="359"/>
      <c r="HJO141" s="359"/>
      <c r="HJP141" s="359"/>
      <c r="HJQ141" s="359"/>
      <c r="HJR141" s="359"/>
      <c r="HJS141" s="359"/>
      <c r="HJT141" s="359"/>
      <c r="HJU141" s="359"/>
      <c r="HJV141" s="359"/>
      <c r="HJW141" s="359"/>
      <c r="HJX141" s="359"/>
      <c r="HJY141" s="359"/>
      <c r="HJZ141" s="359"/>
      <c r="HKA141" s="359"/>
      <c r="HKB141" s="359"/>
      <c r="HKC141" s="359"/>
      <c r="HKD141" s="359"/>
      <c r="HKE141" s="359"/>
      <c r="HKF141" s="359"/>
      <c r="HKG141" s="359"/>
      <c r="HKH141" s="359"/>
      <c r="HKI141" s="359"/>
      <c r="HKJ141" s="359"/>
      <c r="HKK141" s="359"/>
      <c r="HKL141" s="359"/>
      <c r="HKM141" s="359"/>
      <c r="HKN141" s="359"/>
      <c r="HKO141" s="359"/>
      <c r="HKP141" s="359"/>
      <c r="HKQ141" s="359"/>
      <c r="HKR141" s="359"/>
      <c r="HKS141" s="359"/>
      <c r="HKT141" s="359"/>
      <c r="HKU141" s="359"/>
      <c r="HKV141" s="359"/>
      <c r="HKW141" s="359"/>
      <c r="HKX141" s="359"/>
      <c r="HKY141" s="359"/>
      <c r="HKZ141" s="359"/>
      <c r="HLA141" s="359"/>
      <c r="HLB141" s="359"/>
      <c r="HLC141" s="359"/>
      <c r="HLD141" s="359"/>
      <c r="HLE141" s="359"/>
      <c r="HLF141" s="359"/>
      <c r="HLG141" s="359"/>
      <c r="HLH141" s="359"/>
      <c r="HLI141" s="359"/>
      <c r="HLJ141" s="359"/>
      <c r="HLK141" s="359"/>
      <c r="HLL141" s="359"/>
      <c r="HLM141" s="359"/>
      <c r="HLN141" s="359"/>
      <c r="HLO141" s="359"/>
      <c r="HLP141" s="359"/>
      <c r="HLQ141" s="359"/>
      <c r="HLR141" s="359"/>
      <c r="HLS141" s="359"/>
      <c r="HLT141" s="359"/>
      <c r="HLU141" s="359"/>
      <c r="HLV141" s="359"/>
      <c r="HLW141" s="359"/>
      <c r="HLX141" s="359"/>
      <c r="HLY141" s="359"/>
      <c r="HLZ141" s="359"/>
      <c r="HMA141" s="359"/>
      <c r="HMB141" s="359"/>
      <c r="HMC141" s="359"/>
      <c r="HMD141" s="359"/>
      <c r="HME141" s="359"/>
      <c r="HMF141" s="359"/>
      <c r="HMG141" s="359"/>
      <c r="HMH141" s="359"/>
      <c r="HMI141" s="359"/>
      <c r="HMJ141" s="359"/>
      <c r="HMK141" s="359"/>
      <c r="HML141" s="359"/>
      <c r="HMM141" s="359"/>
      <c r="HMN141" s="359"/>
      <c r="HMO141" s="359"/>
      <c r="HMP141" s="359"/>
      <c r="HMQ141" s="359"/>
      <c r="HMR141" s="359"/>
      <c r="HMS141" s="359"/>
      <c r="HMT141" s="359"/>
      <c r="HMU141" s="359"/>
      <c r="HMV141" s="359"/>
      <c r="HMW141" s="359"/>
      <c r="HMX141" s="359"/>
      <c r="HMY141" s="359"/>
      <c r="HMZ141" s="359"/>
      <c r="HNA141" s="359"/>
      <c r="HNB141" s="359"/>
      <c r="HNC141" s="359"/>
      <c r="HND141" s="359"/>
      <c r="HNE141" s="359"/>
      <c r="HNF141" s="359"/>
      <c r="HNG141" s="359"/>
      <c r="HNH141" s="359"/>
      <c r="HNI141" s="359"/>
      <c r="HNJ141" s="359"/>
      <c r="HNK141" s="359"/>
      <c r="HNL141" s="359"/>
      <c r="HNM141" s="359"/>
      <c r="HNN141" s="359"/>
      <c r="HNO141" s="359"/>
      <c r="HNP141" s="359"/>
      <c r="HNQ141" s="359"/>
      <c r="HNR141" s="359"/>
      <c r="HNS141" s="359"/>
      <c r="HNT141" s="359"/>
      <c r="HNU141" s="359"/>
      <c r="HNV141" s="359"/>
      <c r="HNW141" s="359"/>
      <c r="HNX141" s="359"/>
      <c r="HNY141" s="359"/>
      <c r="HNZ141" s="359"/>
      <c r="HOA141" s="359"/>
      <c r="HOB141" s="359"/>
      <c r="HOC141" s="359"/>
      <c r="HOD141" s="359"/>
      <c r="HOE141" s="359"/>
      <c r="HOF141" s="359"/>
      <c r="HOG141" s="359"/>
      <c r="HOH141" s="359"/>
      <c r="HOI141" s="359"/>
      <c r="HOJ141" s="359"/>
      <c r="HOK141" s="359"/>
      <c r="HOL141" s="359"/>
      <c r="HOM141" s="359"/>
      <c r="HON141" s="359"/>
      <c r="HOO141" s="359"/>
      <c r="HOP141" s="359"/>
      <c r="HOQ141" s="359"/>
      <c r="HOR141" s="359"/>
      <c r="HOS141" s="359"/>
      <c r="HOT141" s="359"/>
      <c r="HOU141" s="359"/>
      <c r="HOV141" s="359"/>
      <c r="HOW141" s="359"/>
      <c r="HOX141" s="359"/>
      <c r="HOY141" s="359"/>
      <c r="HOZ141" s="359"/>
      <c r="HPA141" s="359"/>
      <c r="HPB141" s="359"/>
      <c r="HPC141" s="359"/>
      <c r="HPD141" s="359"/>
      <c r="HPE141" s="359"/>
      <c r="HPF141" s="359"/>
      <c r="HPG141" s="359"/>
      <c r="HPH141" s="359"/>
      <c r="HPI141" s="359"/>
      <c r="HPJ141" s="359"/>
      <c r="HPK141" s="359"/>
      <c r="HPL141" s="359"/>
      <c r="HPM141" s="359"/>
      <c r="HPN141" s="359"/>
      <c r="HPO141" s="359"/>
      <c r="HPP141" s="359"/>
      <c r="HPQ141" s="359"/>
      <c r="HPR141" s="359"/>
      <c r="HPS141" s="359"/>
      <c r="HPT141" s="359"/>
      <c r="HPU141" s="359"/>
      <c r="HPV141" s="359"/>
      <c r="HPW141" s="359"/>
      <c r="HPX141" s="359"/>
      <c r="HPY141" s="359"/>
      <c r="HPZ141" s="359"/>
      <c r="HQA141" s="359"/>
      <c r="HQB141" s="359"/>
      <c r="HQC141" s="359"/>
      <c r="HQD141" s="359"/>
      <c r="HQE141" s="359"/>
      <c r="HQF141" s="359"/>
      <c r="HQG141" s="359"/>
      <c r="HQH141" s="359"/>
      <c r="HQI141" s="359"/>
      <c r="HQJ141" s="359"/>
      <c r="HQK141" s="359"/>
      <c r="HQL141" s="359"/>
      <c r="HQM141" s="359"/>
      <c r="HQN141" s="359"/>
      <c r="HQO141" s="359"/>
      <c r="HQP141" s="359"/>
      <c r="HQQ141" s="359"/>
      <c r="HQR141" s="359"/>
      <c r="HQS141" s="359"/>
      <c r="HQT141" s="359"/>
      <c r="HQU141" s="359"/>
      <c r="HQV141" s="359"/>
      <c r="HQW141" s="359"/>
      <c r="HQX141" s="359"/>
      <c r="HQY141" s="359"/>
      <c r="HQZ141" s="359"/>
      <c r="HRA141" s="359"/>
      <c r="HRB141" s="359"/>
      <c r="HRC141" s="359"/>
      <c r="HRD141" s="359"/>
      <c r="HRE141" s="359"/>
      <c r="HRF141" s="359"/>
      <c r="HRG141" s="359"/>
      <c r="HRH141" s="359"/>
      <c r="HRI141" s="359"/>
      <c r="HRJ141" s="359"/>
      <c r="HRK141" s="359"/>
      <c r="HRL141" s="359"/>
      <c r="HRM141" s="359"/>
      <c r="HRN141" s="359"/>
      <c r="HRO141" s="359"/>
      <c r="HRP141" s="359"/>
      <c r="HRQ141" s="359"/>
      <c r="HRR141" s="359"/>
      <c r="HRS141" s="359"/>
      <c r="HRT141" s="359"/>
      <c r="HRU141" s="359"/>
      <c r="HRV141" s="359"/>
      <c r="HRW141" s="359"/>
      <c r="HRX141" s="359"/>
      <c r="HRY141" s="359"/>
      <c r="HRZ141" s="359"/>
      <c r="HSA141" s="359"/>
      <c r="HSB141" s="359"/>
      <c r="HSC141" s="359"/>
      <c r="HSD141" s="359"/>
      <c r="HSE141" s="359"/>
      <c r="HSF141" s="359"/>
      <c r="HSG141" s="359"/>
      <c r="HSH141" s="359"/>
      <c r="HSI141" s="359"/>
      <c r="HSJ141" s="359"/>
      <c r="HSK141" s="359"/>
      <c r="HSL141" s="359"/>
      <c r="HSM141" s="359"/>
      <c r="HSN141" s="359"/>
      <c r="HSO141" s="359"/>
      <c r="HSP141" s="359"/>
      <c r="HSQ141" s="359"/>
      <c r="HSR141" s="359"/>
      <c r="HSS141" s="359"/>
      <c r="HST141" s="359"/>
      <c r="HSU141" s="359"/>
      <c r="HSV141" s="359"/>
      <c r="HSW141" s="359"/>
      <c r="HSX141" s="359"/>
      <c r="HSY141" s="359"/>
      <c r="HSZ141" s="359"/>
      <c r="HTA141" s="359"/>
      <c r="HTB141" s="359"/>
      <c r="HTC141" s="359"/>
      <c r="HTD141" s="359"/>
      <c r="HTE141" s="359"/>
      <c r="HTF141" s="359"/>
      <c r="HTG141" s="359"/>
      <c r="HTH141" s="359"/>
      <c r="HTI141" s="359"/>
      <c r="HTJ141" s="359"/>
      <c r="HTK141" s="359"/>
      <c r="HTL141" s="359"/>
      <c r="HTM141" s="359"/>
      <c r="HTN141" s="359"/>
      <c r="HTO141" s="359"/>
      <c r="HTP141" s="359"/>
      <c r="HTQ141" s="359"/>
      <c r="HTR141" s="359"/>
      <c r="HTS141" s="359"/>
      <c r="HTT141" s="359"/>
      <c r="HTU141" s="359"/>
      <c r="HTV141" s="359"/>
      <c r="HTW141" s="359"/>
      <c r="HTX141" s="359"/>
      <c r="HTY141" s="359"/>
      <c r="HTZ141" s="359"/>
      <c r="HUA141" s="359"/>
      <c r="HUB141" s="359"/>
      <c r="HUC141" s="359"/>
      <c r="HUD141" s="359"/>
      <c r="HUE141" s="359"/>
      <c r="HUF141" s="359"/>
      <c r="HUG141" s="359"/>
      <c r="HUH141" s="359"/>
      <c r="HUI141" s="359"/>
      <c r="HUJ141" s="359"/>
      <c r="HUK141" s="359"/>
      <c r="HUL141" s="359"/>
      <c r="HUM141" s="359"/>
      <c r="HUN141" s="359"/>
      <c r="HUO141" s="359"/>
      <c r="HUP141" s="359"/>
      <c r="HUQ141" s="359"/>
      <c r="HUR141" s="359"/>
      <c r="HUS141" s="359"/>
      <c r="HUT141" s="359"/>
      <c r="HUU141" s="359"/>
      <c r="HUV141" s="359"/>
      <c r="HUW141" s="359"/>
      <c r="HUX141" s="359"/>
      <c r="HUY141" s="359"/>
      <c r="HUZ141" s="359"/>
      <c r="HVA141" s="359"/>
      <c r="HVB141" s="359"/>
      <c r="HVC141" s="359"/>
      <c r="HVD141" s="359"/>
      <c r="HVE141" s="359"/>
      <c r="HVF141" s="359"/>
      <c r="HVG141" s="359"/>
      <c r="HVH141" s="359"/>
      <c r="HVI141" s="359"/>
      <c r="HVJ141" s="359"/>
      <c r="HVK141" s="359"/>
      <c r="HVL141" s="359"/>
      <c r="HVM141" s="359"/>
      <c r="HVN141" s="359"/>
      <c r="HVO141" s="359"/>
      <c r="HVP141" s="359"/>
      <c r="HVQ141" s="359"/>
      <c r="HVR141" s="359"/>
      <c r="HVS141" s="359"/>
      <c r="HVT141" s="359"/>
      <c r="HVU141" s="359"/>
      <c r="HVV141" s="359"/>
      <c r="HVW141" s="359"/>
      <c r="HVX141" s="359"/>
      <c r="HVY141" s="359"/>
      <c r="HVZ141" s="359"/>
      <c r="HWA141" s="359"/>
      <c r="HWB141" s="359"/>
      <c r="HWC141" s="359"/>
      <c r="HWD141" s="359"/>
      <c r="HWE141" s="359"/>
      <c r="HWF141" s="359"/>
      <c r="HWG141" s="359"/>
      <c r="HWH141" s="359"/>
      <c r="HWI141" s="359"/>
      <c r="HWJ141" s="359"/>
      <c r="HWK141" s="359"/>
      <c r="HWL141" s="359"/>
      <c r="HWM141" s="359"/>
      <c r="HWN141" s="359"/>
      <c r="HWO141" s="359"/>
      <c r="HWP141" s="359"/>
      <c r="HWQ141" s="359"/>
      <c r="HWR141" s="359"/>
      <c r="HWS141" s="359"/>
      <c r="HWT141" s="359"/>
      <c r="HWU141" s="359"/>
      <c r="HWV141" s="359"/>
      <c r="HWW141" s="359"/>
      <c r="HWX141" s="359"/>
      <c r="HWY141" s="359"/>
      <c r="HWZ141" s="359"/>
      <c r="HXA141" s="359"/>
      <c r="HXB141" s="359"/>
      <c r="HXC141" s="359"/>
      <c r="HXD141" s="359"/>
      <c r="HXE141" s="359"/>
      <c r="HXF141" s="359"/>
      <c r="HXG141" s="359"/>
      <c r="HXH141" s="359"/>
      <c r="HXI141" s="359"/>
      <c r="HXJ141" s="359"/>
      <c r="HXK141" s="359"/>
      <c r="HXL141" s="359"/>
      <c r="HXM141" s="359"/>
      <c r="HXN141" s="359"/>
      <c r="HXO141" s="359"/>
      <c r="HXP141" s="359"/>
      <c r="HXQ141" s="359"/>
      <c r="HXR141" s="359"/>
      <c r="HXS141" s="359"/>
      <c r="HXT141" s="359"/>
      <c r="HXU141" s="359"/>
      <c r="HXV141" s="359"/>
      <c r="HXW141" s="359"/>
      <c r="HXX141" s="359"/>
      <c r="HXY141" s="359"/>
      <c r="HXZ141" s="359"/>
      <c r="HYA141" s="359"/>
      <c r="HYB141" s="359"/>
      <c r="HYC141" s="359"/>
      <c r="HYD141" s="359"/>
      <c r="HYE141" s="359"/>
      <c r="HYF141" s="359"/>
      <c r="HYG141" s="359"/>
      <c r="HYH141" s="359"/>
      <c r="HYI141" s="359"/>
      <c r="HYJ141" s="359"/>
      <c r="HYK141" s="359"/>
      <c r="HYL141" s="359"/>
      <c r="HYM141" s="359"/>
      <c r="HYN141" s="359"/>
      <c r="HYO141" s="359"/>
      <c r="HYP141" s="359"/>
      <c r="HYQ141" s="359"/>
      <c r="HYR141" s="359"/>
      <c r="HYS141" s="359"/>
      <c r="HYT141" s="359"/>
      <c r="HYU141" s="359"/>
      <c r="HYV141" s="359"/>
      <c r="HYW141" s="359"/>
      <c r="HYX141" s="359"/>
      <c r="HYY141" s="359"/>
      <c r="HYZ141" s="359"/>
      <c r="HZA141" s="359"/>
      <c r="HZB141" s="359"/>
      <c r="HZC141" s="359"/>
      <c r="HZD141" s="359"/>
      <c r="HZE141" s="359"/>
      <c r="HZF141" s="359"/>
      <c r="HZG141" s="359"/>
      <c r="HZH141" s="359"/>
      <c r="HZI141" s="359"/>
      <c r="HZJ141" s="359"/>
      <c r="HZK141" s="359"/>
      <c r="HZL141" s="359"/>
      <c r="HZM141" s="359"/>
      <c r="HZN141" s="359"/>
      <c r="HZO141" s="359"/>
      <c r="HZP141" s="359"/>
      <c r="HZQ141" s="359"/>
      <c r="HZR141" s="359"/>
      <c r="HZS141" s="359"/>
      <c r="HZT141" s="359"/>
      <c r="HZU141" s="359"/>
      <c r="HZV141" s="359"/>
      <c r="HZW141" s="359"/>
      <c r="HZX141" s="359"/>
      <c r="HZY141" s="359"/>
      <c r="HZZ141" s="359"/>
      <c r="IAA141" s="359"/>
      <c r="IAB141" s="359"/>
      <c r="IAC141" s="359"/>
      <c r="IAD141" s="359"/>
      <c r="IAE141" s="359"/>
      <c r="IAF141" s="359"/>
      <c r="IAG141" s="359"/>
      <c r="IAH141" s="359"/>
      <c r="IAI141" s="359"/>
      <c r="IAJ141" s="359"/>
      <c r="IAK141" s="359"/>
      <c r="IAL141" s="359"/>
      <c r="IAM141" s="359"/>
      <c r="IAN141" s="359"/>
      <c r="IAO141" s="359"/>
      <c r="IAP141" s="359"/>
      <c r="IAQ141" s="359"/>
      <c r="IAR141" s="359"/>
      <c r="IAS141" s="359"/>
      <c r="IAT141" s="359"/>
      <c r="IAU141" s="359"/>
      <c r="IAV141" s="359"/>
      <c r="IAW141" s="359"/>
      <c r="IAX141" s="359"/>
      <c r="IAY141" s="359"/>
      <c r="IAZ141" s="359"/>
      <c r="IBA141" s="359"/>
      <c r="IBB141" s="359"/>
      <c r="IBC141" s="359"/>
      <c r="IBD141" s="359"/>
      <c r="IBE141" s="359"/>
      <c r="IBF141" s="359"/>
      <c r="IBG141" s="359"/>
      <c r="IBH141" s="359"/>
      <c r="IBI141" s="359"/>
      <c r="IBJ141" s="359"/>
      <c r="IBK141" s="359"/>
      <c r="IBL141" s="359"/>
      <c r="IBM141" s="359"/>
      <c r="IBN141" s="359"/>
      <c r="IBO141" s="359"/>
      <c r="IBP141" s="359"/>
      <c r="IBQ141" s="359"/>
      <c r="IBR141" s="359"/>
      <c r="IBS141" s="359"/>
      <c r="IBT141" s="359"/>
      <c r="IBU141" s="359"/>
      <c r="IBV141" s="359"/>
      <c r="IBW141" s="359"/>
      <c r="IBX141" s="359"/>
      <c r="IBY141" s="359"/>
      <c r="IBZ141" s="359"/>
      <c r="ICA141" s="359"/>
      <c r="ICB141" s="359"/>
      <c r="ICC141" s="359"/>
      <c r="ICD141" s="359"/>
      <c r="ICE141" s="359"/>
      <c r="ICF141" s="359"/>
      <c r="ICG141" s="359"/>
      <c r="ICH141" s="359"/>
      <c r="ICI141" s="359"/>
      <c r="ICJ141" s="359"/>
      <c r="ICK141" s="359"/>
      <c r="ICL141" s="359"/>
      <c r="ICM141" s="359"/>
      <c r="ICN141" s="359"/>
      <c r="ICO141" s="359"/>
      <c r="ICP141" s="359"/>
      <c r="ICQ141" s="359"/>
      <c r="ICR141" s="359"/>
      <c r="ICS141" s="359"/>
      <c r="ICT141" s="359"/>
      <c r="ICU141" s="359"/>
      <c r="ICV141" s="359"/>
      <c r="ICW141" s="359"/>
      <c r="ICX141" s="359"/>
      <c r="ICY141" s="359"/>
      <c r="ICZ141" s="359"/>
      <c r="IDA141" s="359"/>
      <c r="IDB141" s="359"/>
      <c r="IDC141" s="359"/>
      <c r="IDD141" s="359"/>
      <c r="IDE141" s="359"/>
      <c r="IDF141" s="359"/>
      <c r="IDG141" s="359"/>
      <c r="IDH141" s="359"/>
      <c r="IDI141" s="359"/>
      <c r="IDJ141" s="359"/>
      <c r="IDK141" s="359"/>
      <c r="IDL141" s="359"/>
      <c r="IDM141" s="359"/>
      <c r="IDN141" s="359"/>
      <c r="IDO141" s="359"/>
      <c r="IDP141" s="359"/>
      <c r="IDQ141" s="359"/>
      <c r="IDR141" s="359"/>
      <c r="IDS141" s="359"/>
      <c r="IDT141" s="359"/>
      <c r="IDU141" s="359"/>
      <c r="IDV141" s="359"/>
      <c r="IDW141" s="359"/>
      <c r="IDX141" s="359"/>
      <c r="IDY141" s="359"/>
      <c r="IDZ141" s="359"/>
      <c r="IEA141" s="359"/>
      <c r="IEB141" s="359"/>
      <c r="IEC141" s="359"/>
      <c r="IED141" s="359"/>
      <c r="IEE141" s="359"/>
      <c r="IEF141" s="359"/>
      <c r="IEG141" s="359"/>
      <c r="IEH141" s="359"/>
      <c r="IEI141" s="359"/>
      <c r="IEJ141" s="359"/>
      <c r="IEK141" s="359"/>
      <c r="IEL141" s="359"/>
      <c r="IEM141" s="359"/>
      <c r="IEN141" s="359"/>
      <c r="IEO141" s="359"/>
      <c r="IEP141" s="359"/>
      <c r="IEQ141" s="359"/>
      <c r="IER141" s="359"/>
      <c r="IES141" s="359"/>
      <c r="IET141" s="359"/>
      <c r="IEU141" s="359"/>
      <c r="IEV141" s="359"/>
      <c r="IEW141" s="359"/>
      <c r="IEX141" s="359"/>
      <c r="IEY141" s="359"/>
      <c r="IEZ141" s="359"/>
      <c r="IFA141" s="359"/>
      <c r="IFB141" s="359"/>
      <c r="IFC141" s="359"/>
      <c r="IFD141" s="359"/>
      <c r="IFE141" s="359"/>
      <c r="IFF141" s="359"/>
      <c r="IFG141" s="359"/>
      <c r="IFH141" s="359"/>
      <c r="IFI141" s="359"/>
      <c r="IFJ141" s="359"/>
      <c r="IFK141" s="359"/>
      <c r="IFL141" s="359"/>
      <c r="IFM141" s="359"/>
      <c r="IFN141" s="359"/>
      <c r="IFO141" s="359"/>
      <c r="IFP141" s="359"/>
      <c r="IFQ141" s="359"/>
      <c r="IFR141" s="359"/>
      <c r="IFS141" s="359"/>
      <c r="IFT141" s="359"/>
      <c r="IFU141" s="359"/>
      <c r="IFV141" s="359"/>
      <c r="IFW141" s="359"/>
      <c r="IFX141" s="359"/>
      <c r="IFY141" s="359"/>
      <c r="IFZ141" s="359"/>
      <c r="IGA141" s="359"/>
      <c r="IGB141" s="359"/>
      <c r="IGC141" s="359"/>
      <c r="IGD141" s="359"/>
      <c r="IGE141" s="359"/>
      <c r="IGF141" s="359"/>
      <c r="IGG141" s="359"/>
      <c r="IGH141" s="359"/>
      <c r="IGI141" s="359"/>
      <c r="IGJ141" s="359"/>
      <c r="IGK141" s="359"/>
      <c r="IGL141" s="359"/>
      <c r="IGM141" s="359"/>
      <c r="IGN141" s="359"/>
      <c r="IGO141" s="359"/>
      <c r="IGP141" s="359"/>
      <c r="IGQ141" s="359"/>
      <c r="IGR141" s="359"/>
      <c r="IGS141" s="359"/>
      <c r="IGT141" s="359"/>
      <c r="IGU141" s="359"/>
      <c r="IGV141" s="359"/>
      <c r="IGW141" s="359"/>
      <c r="IGX141" s="359"/>
      <c r="IGY141" s="359"/>
      <c r="IGZ141" s="359"/>
      <c r="IHA141" s="359"/>
      <c r="IHB141" s="359"/>
      <c r="IHC141" s="359"/>
      <c r="IHD141" s="359"/>
      <c r="IHE141" s="359"/>
      <c r="IHF141" s="359"/>
      <c r="IHG141" s="359"/>
      <c r="IHH141" s="359"/>
      <c r="IHI141" s="359"/>
      <c r="IHJ141" s="359"/>
      <c r="IHK141" s="359"/>
      <c r="IHL141" s="359"/>
      <c r="IHM141" s="359"/>
      <c r="IHN141" s="359"/>
      <c r="IHO141" s="359"/>
      <c r="IHP141" s="359"/>
      <c r="IHQ141" s="359"/>
      <c r="IHR141" s="359"/>
      <c r="IHS141" s="359"/>
      <c r="IHT141" s="359"/>
      <c r="IHU141" s="359"/>
      <c r="IHV141" s="359"/>
      <c r="IHW141" s="359"/>
      <c r="IHX141" s="359"/>
      <c r="IHY141" s="359"/>
      <c r="IHZ141" s="359"/>
      <c r="IIA141" s="359"/>
      <c r="IIB141" s="359"/>
      <c r="IIC141" s="359"/>
      <c r="IID141" s="359"/>
      <c r="IIE141" s="359"/>
      <c r="IIF141" s="359"/>
      <c r="IIG141" s="359"/>
      <c r="IIH141" s="359"/>
      <c r="III141" s="359"/>
      <c r="IIJ141" s="359"/>
      <c r="IIK141" s="359"/>
      <c r="IIL141" s="359"/>
      <c r="IIM141" s="359"/>
      <c r="IIN141" s="359"/>
      <c r="IIO141" s="359"/>
      <c r="IIP141" s="359"/>
      <c r="IIQ141" s="359"/>
      <c r="IIR141" s="359"/>
      <c r="IIS141" s="359"/>
      <c r="IIT141" s="359"/>
      <c r="IIU141" s="359"/>
      <c r="IIV141" s="359"/>
      <c r="IIW141" s="359"/>
      <c r="IIX141" s="359"/>
      <c r="IIY141" s="359"/>
      <c r="IIZ141" s="359"/>
      <c r="IJA141" s="359"/>
      <c r="IJB141" s="359"/>
      <c r="IJC141" s="359"/>
      <c r="IJD141" s="359"/>
      <c r="IJE141" s="359"/>
      <c r="IJF141" s="359"/>
      <c r="IJG141" s="359"/>
      <c r="IJH141" s="359"/>
      <c r="IJI141" s="359"/>
      <c r="IJJ141" s="359"/>
      <c r="IJK141" s="359"/>
      <c r="IJL141" s="359"/>
      <c r="IJM141" s="359"/>
      <c r="IJN141" s="359"/>
      <c r="IJO141" s="359"/>
      <c r="IJP141" s="359"/>
      <c r="IJQ141" s="359"/>
      <c r="IJR141" s="359"/>
      <c r="IJS141" s="359"/>
      <c r="IJT141" s="359"/>
      <c r="IJU141" s="359"/>
      <c r="IJV141" s="359"/>
      <c r="IJW141" s="359"/>
      <c r="IJX141" s="359"/>
      <c r="IJY141" s="359"/>
      <c r="IJZ141" s="359"/>
      <c r="IKA141" s="359"/>
      <c r="IKB141" s="359"/>
      <c r="IKC141" s="359"/>
      <c r="IKD141" s="359"/>
      <c r="IKE141" s="359"/>
      <c r="IKF141" s="359"/>
      <c r="IKG141" s="359"/>
      <c r="IKH141" s="359"/>
      <c r="IKI141" s="359"/>
      <c r="IKJ141" s="359"/>
      <c r="IKK141" s="359"/>
      <c r="IKL141" s="359"/>
      <c r="IKM141" s="359"/>
      <c r="IKN141" s="359"/>
      <c r="IKO141" s="359"/>
      <c r="IKP141" s="359"/>
      <c r="IKQ141" s="359"/>
      <c r="IKR141" s="359"/>
      <c r="IKS141" s="359"/>
      <c r="IKT141" s="359"/>
      <c r="IKU141" s="359"/>
      <c r="IKV141" s="359"/>
      <c r="IKW141" s="359"/>
      <c r="IKX141" s="359"/>
      <c r="IKY141" s="359"/>
      <c r="IKZ141" s="359"/>
      <c r="ILA141" s="359"/>
      <c r="ILB141" s="359"/>
      <c r="ILC141" s="359"/>
      <c r="ILD141" s="359"/>
      <c r="ILE141" s="359"/>
      <c r="ILF141" s="359"/>
      <c r="ILG141" s="359"/>
      <c r="ILH141" s="359"/>
      <c r="ILI141" s="359"/>
      <c r="ILJ141" s="359"/>
      <c r="ILK141" s="359"/>
      <c r="ILL141" s="359"/>
      <c r="ILM141" s="359"/>
      <c r="ILN141" s="359"/>
      <c r="ILO141" s="359"/>
      <c r="ILP141" s="359"/>
      <c r="ILQ141" s="359"/>
      <c r="ILR141" s="359"/>
      <c r="ILS141" s="359"/>
      <c r="ILT141" s="359"/>
      <c r="ILU141" s="359"/>
      <c r="ILV141" s="359"/>
      <c r="ILW141" s="359"/>
      <c r="ILX141" s="359"/>
      <c r="ILY141" s="359"/>
      <c r="ILZ141" s="359"/>
      <c r="IMA141" s="359"/>
      <c r="IMB141" s="359"/>
      <c r="IMC141" s="359"/>
      <c r="IMD141" s="359"/>
      <c r="IME141" s="359"/>
      <c r="IMF141" s="359"/>
      <c r="IMG141" s="359"/>
      <c r="IMH141" s="359"/>
      <c r="IMI141" s="359"/>
      <c r="IMJ141" s="359"/>
      <c r="IMK141" s="359"/>
      <c r="IML141" s="359"/>
      <c r="IMM141" s="359"/>
      <c r="IMN141" s="359"/>
      <c r="IMO141" s="359"/>
      <c r="IMP141" s="359"/>
      <c r="IMQ141" s="359"/>
      <c r="IMR141" s="359"/>
      <c r="IMS141" s="359"/>
      <c r="IMT141" s="359"/>
      <c r="IMU141" s="359"/>
      <c r="IMV141" s="359"/>
      <c r="IMW141" s="359"/>
      <c r="IMX141" s="359"/>
      <c r="IMY141" s="359"/>
      <c r="IMZ141" s="359"/>
      <c r="INA141" s="359"/>
      <c r="INB141" s="359"/>
      <c r="INC141" s="359"/>
      <c r="IND141" s="359"/>
      <c r="INE141" s="359"/>
      <c r="INF141" s="359"/>
      <c r="ING141" s="359"/>
      <c r="INH141" s="359"/>
      <c r="INI141" s="359"/>
      <c r="INJ141" s="359"/>
      <c r="INK141" s="359"/>
      <c r="INL141" s="359"/>
      <c r="INM141" s="359"/>
      <c r="INN141" s="359"/>
      <c r="INO141" s="359"/>
      <c r="INP141" s="359"/>
      <c r="INQ141" s="359"/>
      <c r="INR141" s="359"/>
      <c r="INS141" s="359"/>
      <c r="INT141" s="359"/>
      <c r="INU141" s="359"/>
      <c r="INV141" s="359"/>
      <c r="INW141" s="359"/>
      <c r="INX141" s="359"/>
      <c r="INY141" s="359"/>
      <c r="INZ141" s="359"/>
      <c r="IOA141" s="359"/>
      <c r="IOB141" s="359"/>
      <c r="IOC141" s="359"/>
      <c r="IOD141" s="359"/>
      <c r="IOE141" s="359"/>
      <c r="IOF141" s="359"/>
      <c r="IOG141" s="359"/>
      <c r="IOH141" s="359"/>
      <c r="IOI141" s="359"/>
      <c r="IOJ141" s="359"/>
      <c r="IOK141" s="359"/>
      <c r="IOL141" s="359"/>
      <c r="IOM141" s="359"/>
      <c r="ION141" s="359"/>
      <c r="IOO141" s="359"/>
      <c r="IOP141" s="359"/>
      <c r="IOQ141" s="359"/>
      <c r="IOR141" s="359"/>
      <c r="IOS141" s="359"/>
      <c r="IOT141" s="359"/>
      <c r="IOU141" s="359"/>
      <c r="IOV141" s="359"/>
      <c r="IOW141" s="359"/>
      <c r="IOX141" s="359"/>
      <c r="IOY141" s="359"/>
      <c r="IOZ141" s="359"/>
      <c r="IPA141" s="359"/>
      <c r="IPB141" s="359"/>
      <c r="IPC141" s="359"/>
      <c r="IPD141" s="359"/>
      <c r="IPE141" s="359"/>
      <c r="IPF141" s="359"/>
      <c r="IPG141" s="359"/>
      <c r="IPH141" s="359"/>
      <c r="IPI141" s="359"/>
      <c r="IPJ141" s="359"/>
      <c r="IPK141" s="359"/>
      <c r="IPL141" s="359"/>
      <c r="IPM141" s="359"/>
      <c r="IPN141" s="359"/>
      <c r="IPO141" s="359"/>
      <c r="IPP141" s="359"/>
      <c r="IPQ141" s="359"/>
      <c r="IPR141" s="359"/>
      <c r="IPS141" s="359"/>
      <c r="IPT141" s="359"/>
      <c r="IPU141" s="359"/>
      <c r="IPV141" s="359"/>
      <c r="IPW141" s="359"/>
      <c r="IPX141" s="359"/>
      <c r="IPY141" s="359"/>
      <c r="IPZ141" s="359"/>
      <c r="IQA141" s="359"/>
      <c r="IQB141" s="359"/>
      <c r="IQC141" s="359"/>
      <c r="IQD141" s="359"/>
      <c r="IQE141" s="359"/>
      <c r="IQF141" s="359"/>
      <c r="IQG141" s="359"/>
      <c r="IQH141" s="359"/>
      <c r="IQI141" s="359"/>
      <c r="IQJ141" s="359"/>
      <c r="IQK141" s="359"/>
      <c r="IQL141" s="359"/>
      <c r="IQM141" s="359"/>
      <c r="IQN141" s="359"/>
      <c r="IQO141" s="359"/>
      <c r="IQP141" s="359"/>
      <c r="IQQ141" s="359"/>
      <c r="IQR141" s="359"/>
      <c r="IQS141" s="359"/>
      <c r="IQT141" s="359"/>
      <c r="IQU141" s="359"/>
      <c r="IQV141" s="359"/>
      <c r="IQW141" s="359"/>
      <c r="IQX141" s="359"/>
      <c r="IQY141" s="359"/>
      <c r="IQZ141" s="359"/>
      <c r="IRA141" s="359"/>
      <c r="IRB141" s="359"/>
      <c r="IRC141" s="359"/>
      <c r="IRD141" s="359"/>
      <c r="IRE141" s="359"/>
      <c r="IRF141" s="359"/>
      <c r="IRG141" s="359"/>
      <c r="IRH141" s="359"/>
      <c r="IRI141" s="359"/>
      <c r="IRJ141" s="359"/>
      <c r="IRK141" s="359"/>
      <c r="IRL141" s="359"/>
      <c r="IRM141" s="359"/>
      <c r="IRN141" s="359"/>
      <c r="IRO141" s="359"/>
      <c r="IRP141" s="359"/>
      <c r="IRQ141" s="359"/>
      <c r="IRR141" s="359"/>
      <c r="IRS141" s="359"/>
      <c r="IRT141" s="359"/>
      <c r="IRU141" s="359"/>
      <c r="IRV141" s="359"/>
      <c r="IRW141" s="359"/>
      <c r="IRX141" s="359"/>
      <c r="IRY141" s="359"/>
      <c r="IRZ141" s="359"/>
      <c r="ISA141" s="359"/>
      <c r="ISB141" s="359"/>
      <c r="ISC141" s="359"/>
      <c r="ISD141" s="359"/>
      <c r="ISE141" s="359"/>
      <c r="ISF141" s="359"/>
      <c r="ISG141" s="359"/>
      <c r="ISH141" s="359"/>
      <c r="ISI141" s="359"/>
      <c r="ISJ141" s="359"/>
      <c r="ISK141" s="359"/>
      <c r="ISL141" s="359"/>
      <c r="ISM141" s="359"/>
      <c r="ISN141" s="359"/>
      <c r="ISO141" s="359"/>
      <c r="ISP141" s="359"/>
      <c r="ISQ141" s="359"/>
      <c r="ISR141" s="359"/>
      <c r="ISS141" s="359"/>
      <c r="IST141" s="359"/>
      <c r="ISU141" s="359"/>
      <c r="ISV141" s="359"/>
      <c r="ISW141" s="359"/>
      <c r="ISX141" s="359"/>
      <c r="ISY141" s="359"/>
      <c r="ISZ141" s="359"/>
      <c r="ITA141" s="359"/>
      <c r="ITB141" s="359"/>
      <c r="ITC141" s="359"/>
      <c r="ITD141" s="359"/>
      <c r="ITE141" s="359"/>
      <c r="ITF141" s="359"/>
      <c r="ITG141" s="359"/>
      <c r="ITH141" s="359"/>
      <c r="ITI141" s="359"/>
      <c r="ITJ141" s="359"/>
      <c r="ITK141" s="359"/>
      <c r="ITL141" s="359"/>
      <c r="ITM141" s="359"/>
      <c r="ITN141" s="359"/>
      <c r="ITO141" s="359"/>
      <c r="ITP141" s="359"/>
      <c r="ITQ141" s="359"/>
      <c r="ITR141" s="359"/>
      <c r="ITS141" s="359"/>
      <c r="ITT141" s="359"/>
      <c r="ITU141" s="359"/>
      <c r="ITV141" s="359"/>
      <c r="ITW141" s="359"/>
      <c r="ITX141" s="359"/>
      <c r="ITY141" s="359"/>
      <c r="ITZ141" s="359"/>
      <c r="IUA141" s="359"/>
      <c r="IUB141" s="359"/>
      <c r="IUC141" s="359"/>
      <c r="IUD141" s="359"/>
      <c r="IUE141" s="359"/>
      <c r="IUF141" s="359"/>
      <c r="IUG141" s="359"/>
      <c r="IUH141" s="359"/>
      <c r="IUI141" s="359"/>
      <c r="IUJ141" s="359"/>
      <c r="IUK141" s="359"/>
      <c r="IUL141" s="359"/>
      <c r="IUM141" s="359"/>
      <c r="IUN141" s="359"/>
      <c r="IUO141" s="359"/>
      <c r="IUP141" s="359"/>
      <c r="IUQ141" s="359"/>
      <c r="IUR141" s="359"/>
      <c r="IUS141" s="359"/>
      <c r="IUT141" s="359"/>
      <c r="IUU141" s="359"/>
      <c r="IUV141" s="359"/>
      <c r="IUW141" s="359"/>
      <c r="IUX141" s="359"/>
      <c r="IUY141" s="359"/>
      <c r="IUZ141" s="359"/>
      <c r="IVA141" s="359"/>
      <c r="IVB141" s="359"/>
      <c r="IVC141" s="359"/>
      <c r="IVD141" s="359"/>
      <c r="IVE141" s="359"/>
      <c r="IVF141" s="359"/>
      <c r="IVG141" s="359"/>
      <c r="IVH141" s="359"/>
      <c r="IVI141" s="359"/>
      <c r="IVJ141" s="359"/>
      <c r="IVK141" s="359"/>
      <c r="IVL141" s="359"/>
      <c r="IVM141" s="359"/>
      <c r="IVN141" s="359"/>
      <c r="IVO141" s="359"/>
      <c r="IVP141" s="359"/>
      <c r="IVQ141" s="359"/>
      <c r="IVR141" s="359"/>
      <c r="IVS141" s="359"/>
      <c r="IVT141" s="359"/>
      <c r="IVU141" s="359"/>
      <c r="IVV141" s="359"/>
      <c r="IVW141" s="359"/>
      <c r="IVX141" s="359"/>
      <c r="IVY141" s="359"/>
      <c r="IVZ141" s="359"/>
      <c r="IWA141" s="359"/>
      <c r="IWB141" s="359"/>
      <c r="IWC141" s="359"/>
      <c r="IWD141" s="359"/>
      <c r="IWE141" s="359"/>
      <c r="IWF141" s="359"/>
      <c r="IWG141" s="359"/>
      <c r="IWH141" s="359"/>
      <c r="IWI141" s="359"/>
      <c r="IWJ141" s="359"/>
      <c r="IWK141" s="359"/>
      <c r="IWL141" s="359"/>
      <c r="IWM141" s="359"/>
      <c r="IWN141" s="359"/>
      <c r="IWO141" s="359"/>
      <c r="IWP141" s="359"/>
      <c r="IWQ141" s="359"/>
      <c r="IWR141" s="359"/>
      <c r="IWS141" s="359"/>
      <c r="IWT141" s="359"/>
      <c r="IWU141" s="359"/>
      <c r="IWV141" s="359"/>
      <c r="IWW141" s="359"/>
      <c r="IWX141" s="359"/>
      <c r="IWY141" s="359"/>
      <c r="IWZ141" s="359"/>
      <c r="IXA141" s="359"/>
      <c r="IXB141" s="359"/>
      <c r="IXC141" s="359"/>
      <c r="IXD141" s="359"/>
      <c r="IXE141" s="359"/>
      <c r="IXF141" s="359"/>
      <c r="IXG141" s="359"/>
      <c r="IXH141" s="359"/>
      <c r="IXI141" s="359"/>
      <c r="IXJ141" s="359"/>
      <c r="IXK141" s="359"/>
      <c r="IXL141" s="359"/>
      <c r="IXM141" s="359"/>
      <c r="IXN141" s="359"/>
      <c r="IXO141" s="359"/>
      <c r="IXP141" s="359"/>
      <c r="IXQ141" s="359"/>
      <c r="IXR141" s="359"/>
      <c r="IXS141" s="359"/>
      <c r="IXT141" s="359"/>
      <c r="IXU141" s="359"/>
      <c r="IXV141" s="359"/>
      <c r="IXW141" s="359"/>
      <c r="IXX141" s="359"/>
      <c r="IXY141" s="359"/>
      <c r="IXZ141" s="359"/>
      <c r="IYA141" s="359"/>
      <c r="IYB141" s="359"/>
      <c r="IYC141" s="359"/>
      <c r="IYD141" s="359"/>
      <c r="IYE141" s="359"/>
      <c r="IYF141" s="359"/>
      <c r="IYG141" s="359"/>
      <c r="IYH141" s="359"/>
      <c r="IYI141" s="359"/>
      <c r="IYJ141" s="359"/>
      <c r="IYK141" s="359"/>
      <c r="IYL141" s="359"/>
      <c r="IYM141" s="359"/>
      <c r="IYN141" s="359"/>
      <c r="IYO141" s="359"/>
      <c r="IYP141" s="359"/>
      <c r="IYQ141" s="359"/>
      <c r="IYR141" s="359"/>
      <c r="IYS141" s="359"/>
      <c r="IYT141" s="359"/>
      <c r="IYU141" s="359"/>
      <c r="IYV141" s="359"/>
      <c r="IYW141" s="359"/>
      <c r="IYX141" s="359"/>
      <c r="IYY141" s="359"/>
      <c r="IYZ141" s="359"/>
      <c r="IZA141" s="359"/>
      <c r="IZB141" s="359"/>
      <c r="IZC141" s="359"/>
      <c r="IZD141" s="359"/>
      <c r="IZE141" s="359"/>
      <c r="IZF141" s="359"/>
      <c r="IZG141" s="359"/>
      <c r="IZH141" s="359"/>
      <c r="IZI141" s="359"/>
      <c r="IZJ141" s="359"/>
      <c r="IZK141" s="359"/>
      <c r="IZL141" s="359"/>
      <c r="IZM141" s="359"/>
      <c r="IZN141" s="359"/>
      <c r="IZO141" s="359"/>
      <c r="IZP141" s="359"/>
      <c r="IZQ141" s="359"/>
      <c r="IZR141" s="359"/>
      <c r="IZS141" s="359"/>
      <c r="IZT141" s="359"/>
      <c r="IZU141" s="359"/>
      <c r="IZV141" s="359"/>
      <c r="IZW141" s="359"/>
      <c r="IZX141" s="359"/>
      <c r="IZY141" s="359"/>
      <c r="IZZ141" s="359"/>
      <c r="JAA141" s="359"/>
      <c r="JAB141" s="359"/>
      <c r="JAC141" s="359"/>
      <c r="JAD141" s="359"/>
      <c r="JAE141" s="359"/>
      <c r="JAF141" s="359"/>
      <c r="JAG141" s="359"/>
      <c r="JAH141" s="359"/>
      <c r="JAI141" s="359"/>
      <c r="JAJ141" s="359"/>
      <c r="JAK141" s="359"/>
      <c r="JAL141" s="359"/>
      <c r="JAM141" s="359"/>
      <c r="JAN141" s="359"/>
      <c r="JAO141" s="359"/>
      <c r="JAP141" s="359"/>
      <c r="JAQ141" s="359"/>
      <c r="JAR141" s="359"/>
      <c r="JAS141" s="359"/>
      <c r="JAT141" s="359"/>
      <c r="JAU141" s="359"/>
      <c r="JAV141" s="359"/>
      <c r="JAW141" s="359"/>
      <c r="JAX141" s="359"/>
      <c r="JAY141" s="359"/>
      <c r="JAZ141" s="359"/>
      <c r="JBA141" s="359"/>
      <c r="JBB141" s="359"/>
      <c r="JBC141" s="359"/>
      <c r="JBD141" s="359"/>
      <c r="JBE141" s="359"/>
      <c r="JBF141" s="359"/>
      <c r="JBG141" s="359"/>
      <c r="JBH141" s="359"/>
      <c r="JBI141" s="359"/>
      <c r="JBJ141" s="359"/>
      <c r="JBK141" s="359"/>
      <c r="JBL141" s="359"/>
      <c r="JBM141" s="359"/>
      <c r="JBN141" s="359"/>
      <c r="JBO141" s="359"/>
      <c r="JBP141" s="359"/>
      <c r="JBQ141" s="359"/>
      <c r="JBR141" s="359"/>
      <c r="JBS141" s="359"/>
      <c r="JBT141" s="359"/>
      <c r="JBU141" s="359"/>
      <c r="JBV141" s="359"/>
      <c r="JBW141" s="359"/>
      <c r="JBX141" s="359"/>
      <c r="JBY141" s="359"/>
      <c r="JBZ141" s="359"/>
      <c r="JCA141" s="359"/>
      <c r="JCB141" s="359"/>
      <c r="JCC141" s="359"/>
      <c r="JCD141" s="359"/>
      <c r="JCE141" s="359"/>
      <c r="JCF141" s="359"/>
      <c r="JCG141" s="359"/>
      <c r="JCH141" s="359"/>
      <c r="JCI141" s="359"/>
      <c r="JCJ141" s="359"/>
      <c r="JCK141" s="359"/>
      <c r="JCL141" s="359"/>
      <c r="JCM141" s="359"/>
      <c r="JCN141" s="359"/>
      <c r="JCO141" s="359"/>
      <c r="JCP141" s="359"/>
      <c r="JCQ141" s="359"/>
      <c r="JCR141" s="359"/>
      <c r="JCS141" s="359"/>
      <c r="JCT141" s="359"/>
      <c r="JCU141" s="359"/>
      <c r="JCV141" s="359"/>
      <c r="JCW141" s="359"/>
      <c r="JCX141" s="359"/>
      <c r="JCY141" s="359"/>
      <c r="JCZ141" s="359"/>
      <c r="JDA141" s="359"/>
      <c r="JDB141" s="359"/>
      <c r="JDC141" s="359"/>
      <c r="JDD141" s="359"/>
      <c r="JDE141" s="359"/>
      <c r="JDF141" s="359"/>
      <c r="JDG141" s="359"/>
      <c r="JDH141" s="359"/>
      <c r="JDI141" s="359"/>
      <c r="JDJ141" s="359"/>
      <c r="JDK141" s="359"/>
      <c r="JDL141" s="359"/>
      <c r="JDM141" s="359"/>
      <c r="JDN141" s="359"/>
      <c r="JDO141" s="359"/>
      <c r="JDP141" s="359"/>
      <c r="JDQ141" s="359"/>
      <c r="JDR141" s="359"/>
      <c r="JDS141" s="359"/>
      <c r="JDT141" s="359"/>
      <c r="JDU141" s="359"/>
      <c r="JDV141" s="359"/>
      <c r="JDW141" s="359"/>
      <c r="JDX141" s="359"/>
      <c r="JDY141" s="359"/>
      <c r="JDZ141" s="359"/>
      <c r="JEA141" s="359"/>
      <c r="JEB141" s="359"/>
      <c r="JEC141" s="359"/>
      <c r="JED141" s="359"/>
      <c r="JEE141" s="359"/>
      <c r="JEF141" s="359"/>
      <c r="JEG141" s="359"/>
      <c r="JEH141" s="359"/>
      <c r="JEI141" s="359"/>
      <c r="JEJ141" s="359"/>
      <c r="JEK141" s="359"/>
      <c r="JEL141" s="359"/>
      <c r="JEM141" s="359"/>
      <c r="JEN141" s="359"/>
      <c r="JEO141" s="359"/>
      <c r="JEP141" s="359"/>
      <c r="JEQ141" s="359"/>
      <c r="JER141" s="359"/>
      <c r="JES141" s="359"/>
      <c r="JET141" s="359"/>
      <c r="JEU141" s="359"/>
      <c r="JEV141" s="359"/>
      <c r="JEW141" s="359"/>
      <c r="JEX141" s="359"/>
      <c r="JEY141" s="359"/>
      <c r="JEZ141" s="359"/>
      <c r="JFA141" s="359"/>
      <c r="JFB141" s="359"/>
      <c r="JFC141" s="359"/>
      <c r="JFD141" s="359"/>
      <c r="JFE141" s="359"/>
      <c r="JFF141" s="359"/>
      <c r="JFG141" s="359"/>
      <c r="JFH141" s="359"/>
      <c r="JFI141" s="359"/>
      <c r="JFJ141" s="359"/>
      <c r="JFK141" s="359"/>
      <c r="JFL141" s="359"/>
      <c r="JFM141" s="359"/>
      <c r="JFN141" s="359"/>
      <c r="JFO141" s="359"/>
      <c r="JFP141" s="359"/>
      <c r="JFQ141" s="359"/>
      <c r="JFR141" s="359"/>
      <c r="JFS141" s="359"/>
      <c r="JFT141" s="359"/>
      <c r="JFU141" s="359"/>
      <c r="JFV141" s="359"/>
      <c r="JFW141" s="359"/>
      <c r="JFX141" s="359"/>
      <c r="JFY141" s="359"/>
      <c r="JFZ141" s="359"/>
      <c r="JGA141" s="359"/>
      <c r="JGB141" s="359"/>
      <c r="JGC141" s="359"/>
      <c r="JGD141" s="359"/>
      <c r="JGE141" s="359"/>
      <c r="JGF141" s="359"/>
      <c r="JGG141" s="359"/>
      <c r="JGH141" s="359"/>
      <c r="JGI141" s="359"/>
      <c r="JGJ141" s="359"/>
      <c r="JGK141" s="359"/>
      <c r="JGL141" s="359"/>
      <c r="JGM141" s="359"/>
      <c r="JGN141" s="359"/>
      <c r="JGO141" s="359"/>
      <c r="JGP141" s="359"/>
      <c r="JGQ141" s="359"/>
      <c r="JGR141" s="359"/>
      <c r="JGS141" s="359"/>
      <c r="JGT141" s="359"/>
      <c r="JGU141" s="359"/>
      <c r="JGV141" s="359"/>
      <c r="JGW141" s="359"/>
      <c r="JGX141" s="359"/>
      <c r="JGY141" s="359"/>
      <c r="JGZ141" s="359"/>
      <c r="JHA141" s="359"/>
      <c r="JHB141" s="359"/>
      <c r="JHC141" s="359"/>
      <c r="JHD141" s="359"/>
      <c r="JHE141" s="359"/>
      <c r="JHF141" s="359"/>
      <c r="JHG141" s="359"/>
      <c r="JHH141" s="359"/>
      <c r="JHI141" s="359"/>
      <c r="JHJ141" s="359"/>
      <c r="JHK141" s="359"/>
      <c r="JHL141" s="359"/>
      <c r="JHM141" s="359"/>
      <c r="JHN141" s="359"/>
      <c r="JHO141" s="359"/>
      <c r="JHP141" s="359"/>
      <c r="JHQ141" s="359"/>
      <c r="JHR141" s="359"/>
      <c r="JHS141" s="359"/>
      <c r="JHT141" s="359"/>
      <c r="JHU141" s="359"/>
      <c r="JHV141" s="359"/>
      <c r="JHW141" s="359"/>
      <c r="JHX141" s="359"/>
      <c r="JHY141" s="359"/>
      <c r="JHZ141" s="359"/>
      <c r="JIA141" s="359"/>
      <c r="JIB141" s="359"/>
      <c r="JIC141" s="359"/>
      <c r="JID141" s="359"/>
      <c r="JIE141" s="359"/>
      <c r="JIF141" s="359"/>
      <c r="JIG141" s="359"/>
      <c r="JIH141" s="359"/>
      <c r="JII141" s="359"/>
      <c r="JIJ141" s="359"/>
      <c r="JIK141" s="359"/>
      <c r="JIL141" s="359"/>
      <c r="JIM141" s="359"/>
      <c r="JIN141" s="359"/>
      <c r="JIO141" s="359"/>
      <c r="JIP141" s="359"/>
      <c r="JIQ141" s="359"/>
      <c r="JIR141" s="359"/>
      <c r="JIS141" s="359"/>
      <c r="JIT141" s="359"/>
      <c r="JIU141" s="359"/>
      <c r="JIV141" s="359"/>
      <c r="JIW141" s="359"/>
      <c r="JIX141" s="359"/>
      <c r="JIY141" s="359"/>
      <c r="JIZ141" s="359"/>
      <c r="JJA141" s="359"/>
      <c r="JJB141" s="359"/>
      <c r="JJC141" s="359"/>
      <c r="JJD141" s="359"/>
      <c r="JJE141" s="359"/>
      <c r="JJF141" s="359"/>
      <c r="JJG141" s="359"/>
      <c r="JJH141" s="359"/>
      <c r="JJI141" s="359"/>
      <c r="JJJ141" s="359"/>
      <c r="JJK141" s="359"/>
      <c r="JJL141" s="359"/>
      <c r="JJM141" s="359"/>
      <c r="JJN141" s="359"/>
      <c r="JJO141" s="359"/>
      <c r="JJP141" s="359"/>
      <c r="JJQ141" s="359"/>
      <c r="JJR141" s="359"/>
      <c r="JJS141" s="359"/>
      <c r="JJT141" s="359"/>
      <c r="JJU141" s="359"/>
      <c r="JJV141" s="359"/>
      <c r="JJW141" s="359"/>
      <c r="JJX141" s="359"/>
      <c r="JJY141" s="359"/>
      <c r="JJZ141" s="359"/>
      <c r="JKA141" s="359"/>
      <c r="JKB141" s="359"/>
      <c r="JKC141" s="359"/>
      <c r="JKD141" s="359"/>
      <c r="JKE141" s="359"/>
      <c r="JKF141" s="359"/>
      <c r="JKG141" s="359"/>
      <c r="JKH141" s="359"/>
      <c r="JKI141" s="359"/>
      <c r="JKJ141" s="359"/>
      <c r="JKK141" s="359"/>
      <c r="JKL141" s="359"/>
      <c r="JKM141" s="359"/>
      <c r="JKN141" s="359"/>
      <c r="JKO141" s="359"/>
      <c r="JKP141" s="359"/>
      <c r="JKQ141" s="359"/>
      <c r="JKR141" s="359"/>
      <c r="JKS141" s="359"/>
      <c r="JKT141" s="359"/>
      <c r="JKU141" s="359"/>
      <c r="JKV141" s="359"/>
      <c r="JKW141" s="359"/>
      <c r="JKX141" s="359"/>
      <c r="JKY141" s="359"/>
      <c r="JKZ141" s="359"/>
      <c r="JLA141" s="359"/>
      <c r="JLB141" s="359"/>
      <c r="JLC141" s="359"/>
      <c r="JLD141" s="359"/>
      <c r="JLE141" s="359"/>
      <c r="JLF141" s="359"/>
      <c r="JLG141" s="359"/>
      <c r="JLH141" s="359"/>
      <c r="JLI141" s="359"/>
      <c r="JLJ141" s="359"/>
      <c r="JLK141" s="359"/>
      <c r="JLL141" s="359"/>
      <c r="JLM141" s="359"/>
      <c r="JLN141" s="359"/>
      <c r="JLO141" s="359"/>
      <c r="JLP141" s="359"/>
      <c r="JLQ141" s="359"/>
      <c r="JLR141" s="359"/>
      <c r="JLS141" s="359"/>
      <c r="JLT141" s="359"/>
      <c r="JLU141" s="359"/>
      <c r="JLV141" s="359"/>
      <c r="JLW141" s="359"/>
      <c r="JLX141" s="359"/>
      <c r="JLY141" s="359"/>
      <c r="JLZ141" s="359"/>
      <c r="JMA141" s="359"/>
      <c r="JMB141" s="359"/>
      <c r="JMC141" s="359"/>
      <c r="JMD141" s="359"/>
      <c r="JME141" s="359"/>
      <c r="JMF141" s="359"/>
      <c r="JMG141" s="359"/>
      <c r="JMH141" s="359"/>
      <c r="JMI141" s="359"/>
      <c r="JMJ141" s="359"/>
      <c r="JMK141" s="359"/>
      <c r="JML141" s="359"/>
      <c r="JMM141" s="359"/>
      <c r="JMN141" s="359"/>
      <c r="JMO141" s="359"/>
      <c r="JMP141" s="359"/>
      <c r="JMQ141" s="359"/>
      <c r="JMR141" s="359"/>
      <c r="JMS141" s="359"/>
      <c r="JMT141" s="359"/>
      <c r="JMU141" s="359"/>
      <c r="JMV141" s="359"/>
      <c r="JMW141" s="359"/>
      <c r="JMX141" s="359"/>
      <c r="JMY141" s="359"/>
      <c r="JMZ141" s="359"/>
      <c r="JNA141" s="359"/>
      <c r="JNB141" s="359"/>
      <c r="JNC141" s="359"/>
      <c r="JND141" s="359"/>
      <c r="JNE141" s="359"/>
      <c r="JNF141" s="359"/>
      <c r="JNG141" s="359"/>
      <c r="JNH141" s="359"/>
      <c r="JNI141" s="359"/>
      <c r="JNJ141" s="359"/>
      <c r="JNK141" s="359"/>
      <c r="JNL141" s="359"/>
      <c r="JNM141" s="359"/>
      <c r="JNN141" s="359"/>
      <c r="JNO141" s="359"/>
      <c r="JNP141" s="359"/>
      <c r="JNQ141" s="359"/>
      <c r="JNR141" s="359"/>
      <c r="JNS141" s="359"/>
      <c r="JNT141" s="359"/>
      <c r="JNU141" s="359"/>
      <c r="JNV141" s="359"/>
      <c r="JNW141" s="359"/>
      <c r="JNX141" s="359"/>
      <c r="JNY141" s="359"/>
      <c r="JNZ141" s="359"/>
      <c r="JOA141" s="359"/>
      <c r="JOB141" s="359"/>
      <c r="JOC141" s="359"/>
      <c r="JOD141" s="359"/>
      <c r="JOE141" s="359"/>
      <c r="JOF141" s="359"/>
      <c r="JOG141" s="359"/>
      <c r="JOH141" s="359"/>
      <c r="JOI141" s="359"/>
      <c r="JOJ141" s="359"/>
      <c r="JOK141" s="359"/>
      <c r="JOL141" s="359"/>
      <c r="JOM141" s="359"/>
      <c r="JON141" s="359"/>
      <c r="JOO141" s="359"/>
      <c r="JOP141" s="359"/>
      <c r="JOQ141" s="359"/>
      <c r="JOR141" s="359"/>
      <c r="JOS141" s="359"/>
      <c r="JOT141" s="359"/>
      <c r="JOU141" s="359"/>
      <c r="JOV141" s="359"/>
      <c r="JOW141" s="359"/>
      <c r="JOX141" s="359"/>
      <c r="JOY141" s="359"/>
      <c r="JOZ141" s="359"/>
      <c r="JPA141" s="359"/>
      <c r="JPB141" s="359"/>
      <c r="JPC141" s="359"/>
      <c r="JPD141" s="359"/>
      <c r="JPE141" s="359"/>
      <c r="JPF141" s="359"/>
      <c r="JPG141" s="359"/>
      <c r="JPH141" s="359"/>
      <c r="JPI141" s="359"/>
      <c r="JPJ141" s="359"/>
      <c r="JPK141" s="359"/>
      <c r="JPL141" s="359"/>
      <c r="JPM141" s="359"/>
      <c r="JPN141" s="359"/>
      <c r="JPO141" s="359"/>
      <c r="JPP141" s="359"/>
      <c r="JPQ141" s="359"/>
      <c r="JPR141" s="359"/>
      <c r="JPS141" s="359"/>
      <c r="JPT141" s="359"/>
      <c r="JPU141" s="359"/>
      <c r="JPV141" s="359"/>
      <c r="JPW141" s="359"/>
      <c r="JPX141" s="359"/>
      <c r="JPY141" s="359"/>
      <c r="JPZ141" s="359"/>
      <c r="JQA141" s="359"/>
      <c r="JQB141" s="359"/>
      <c r="JQC141" s="359"/>
      <c r="JQD141" s="359"/>
      <c r="JQE141" s="359"/>
      <c r="JQF141" s="359"/>
      <c r="JQG141" s="359"/>
      <c r="JQH141" s="359"/>
      <c r="JQI141" s="359"/>
      <c r="JQJ141" s="359"/>
      <c r="JQK141" s="359"/>
      <c r="JQL141" s="359"/>
      <c r="JQM141" s="359"/>
      <c r="JQN141" s="359"/>
      <c r="JQO141" s="359"/>
      <c r="JQP141" s="359"/>
      <c r="JQQ141" s="359"/>
      <c r="JQR141" s="359"/>
      <c r="JQS141" s="359"/>
      <c r="JQT141" s="359"/>
      <c r="JQU141" s="359"/>
      <c r="JQV141" s="359"/>
      <c r="JQW141" s="359"/>
      <c r="JQX141" s="359"/>
      <c r="JQY141" s="359"/>
      <c r="JQZ141" s="359"/>
      <c r="JRA141" s="359"/>
      <c r="JRB141" s="359"/>
      <c r="JRC141" s="359"/>
      <c r="JRD141" s="359"/>
      <c r="JRE141" s="359"/>
      <c r="JRF141" s="359"/>
      <c r="JRG141" s="359"/>
      <c r="JRH141" s="359"/>
      <c r="JRI141" s="359"/>
      <c r="JRJ141" s="359"/>
      <c r="JRK141" s="359"/>
      <c r="JRL141" s="359"/>
      <c r="JRM141" s="359"/>
      <c r="JRN141" s="359"/>
      <c r="JRO141" s="359"/>
      <c r="JRP141" s="359"/>
      <c r="JRQ141" s="359"/>
      <c r="JRR141" s="359"/>
      <c r="JRS141" s="359"/>
      <c r="JRT141" s="359"/>
      <c r="JRU141" s="359"/>
      <c r="JRV141" s="359"/>
      <c r="JRW141" s="359"/>
      <c r="JRX141" s="359"/>
      <c r="JRY141" s="359"/>
      <c r="JRZ141" s="359"/>
      <c r="JSA141" s="359"/>
      <c r="JSB141" s="359"/>
      <c r="JSC141" s="359"/>
      <c r="JSD141" s="359"/>
      <c r="JSE141" s="359"/>
      <c r="JSF141" s="359"/>
      <c r="JSG141" s="359"/>
      <c r="JSH141" s="359"/>
      <c r="JSI141" s="359"/>
      <c r="JSJ141" s="359"/>
      <c r="JSK141" s="359"/>
      <c r="JSL141" s="359"/>
      <c r="JSM141" s="359"/>
      <c r="JSN141" s="359"/>
      <c r="JSO141" s="359"/>
      <c r="JSP141" s="359"/>
      <c r="JSQ141" s="359"/>
      <c r="JSR141" s="359"/>
      <c r="JSS141" s="359"/>
      <c r="JST141" s="359"/>
      <c r="JSU141" s="359"/>
      <c r="JSV141" s="359"/>
      <c r="JSW141" s="359"/>
      <c r="JSX141" s="359"/>
      <c r="JSY141" s="359"/>
      <c r="JSZ141" s="359"/>
      <c r="JTA141" s="359"/>
      <c r="JTB141" s="359"/>
      <c r="JTC141" s="359"/>
      <c r="JTD141" s="359"/>
      <c r="JTE141" s="359"/>
      <c r="JTF141" s="359"/>
      <c r="JTG141" s="359"/>
      <c r="JTH141" s="359"/>
      <c r="JTI141" s="359"/>
      <c r="JTJ141" s="359"/>
      <c r="JTK141" s="359"/>
      <c r="JTL141" s="359"/>
      <c r="JTM141" s="359"/>
      <c r="JTN141" s="359"/>
      <c r="JTO141" s="359"/>
      <c r="JTP141" s="359"/>
      <c r="JTQ141" s="359"/>
      <c r="JTR141" s="359"/>
      <c r="JTS141" s="359"/>
      <c r="JTT141" s="359"/>
      <c r="JTU141" s="359"/>
      <c r="JTV141" s="359"/>
      <c r="JTW141" s="359"/>
      <c r="JTX141" s="359"/>
      <c r="JTY141" s="359"/>
      <c r="JTZ141" s="359"/>
      <c r="JUA141" s="359"/>
      <c r="JUB141" s="359"/>
      <c r="JUC141" s="359"/>
      <c r="JUD141" s="359"/>
      <c r="JUE141" s="359"/>
      <c r="JUF141" s="359"/>
      <c r="JUG141" s="359"/>
      <c r="JUH141" s="359"/>
      <c r="JUI141" s="359"/>
      <c r="JUJ141" s="359"/>
      <c r="JUK141" s="359"/>
      <c r="JUL141" s="359"/>
      <c r="JUM141" s="359"/>
      <c r="JUN141" s="359"/>
      <c r="JUO141" s="359"/>
      <c r="JUP141" s="359"/>
      <c r="JUQ141" s="359"/>
      <c r="JUR141" s="359"/>
      <c r="JUS141" s="359"/>
      <c r="JUT141" s="359"/>
      <c r="JUU141" s="359"/>
      <c r="JUV141" s="359"/>
      <c r="JUW141" s="359"/>
      <c r="JUX141" s="359"/>
      <c r="JUY141" s="359"/>
      <c r="JUZ141" s="359"/>
      <c r="JVA141" s="359"/>
      <c r="JVB141" s="359"/>
      <c r="JVC141" s="359"/>
      <c r="JVD141" s="359"/>
      <c r="JVE141" s="359"/>
      <c r="JVF141" s="359"/>
      <c r="JVG141" s="359"/>
      <c r="JVH141" s="359"/>
      <c r="JVI141" s="359"/>
      <c r="JVJ141" s="359"/>
      <c r="JVK141" s="359"/>
      <c r="JVL141" s="359"/>
      <c r="JVM141" s="359"/>
      <c r="JVN141" s="359"/>
      <c r="JVO141" s="359"/>
      <c r="JVP141" s="359"/>
      <c r="JVQ141" s="359"/>
      <c r="JVR141" s="359"/>
      <c r="JVS141" s="359"/>
      <c r="JVT141" s="359"/>
      <c r="JVU141" s="359"/>
      <c r="JVV141" s="359"/>
      <c r="JVW141" s="359"/>
      <c r="JVX141" s="359"/>
      <c r="JVY141" s="359"/>
      <c r="JVZ141" s="359"/>
      <c r="JWA141" s="359"/>
      <c r="JWB141" s="359"/>
      <c r="JWC141" s="359"/>
      <c r="JWD141" s="359"/>
      <c r="JWE141" s="359"/>
      <c r="JWF141" s="359"/>
      <c r="JWG141" s="359"/>
      <c r="JWH141" s="359"/>
      <c r="JWI141" s="359"/>
      <c r="JWJ141" s="359"/>
      <c r="JWK141" s="359"/>
      <c r="JWL141" s="359"/>
      <c r="JWM141" s="359"/>
      <c r="JWN141" s="359"/>
      <c r="JWO141" s="359"/>
      <c r="JWP141" s="359"/>
      <c r="JWQ141" s="359"/>
      <c r="JWR141" s="359"/>
      <c r="JWS141" s="359"/>
      <c r="JWT141" s="359"/>
      <c r="JWU141" s="359"/>
      <c r="JWV141" s="359"/>
      <c r="JWW141" s="359"/>
      <c r="JWX141" s="359"/>
      <c r="JWY141" s="359"/>
      <c r="JWZ141" s="359"/>
      <c r="JXA141" s="359"/>
      <c r="JXB141" s="359"/>
      <c r="JXC141" s="359"/>
      <c r="JXD141" s="359"/>
      <c r="JXE141" s="359"/>
      <c r="JXF141" s="359"/>
      <c r="JXG141" s="359"/>
      <c r="JXH141" s="359"/>
      <c r="JXI141" s="359"/>
      <c r="JXJ141" s="359"/>
      <c r="JXK141" s="359"/>
      <c r="JXL141" s="359"/>
      <c r="JXM141" s="359"/>
      <c r="JXN141" s="359"/>
      <c r="JXO141" s="359"/>
      <c r="JXP141" s="359"/>
      <c r="JXQ141" s="359"/>
      <c r="JXR141" s="359"/>
      <c r="JXS141" s="359"/>
      <c r="JXT141" s="359"/>
      <c r="JXU141" s="359"/>
      <c r="JXV141" s="359"/>
      <c r="JXW141" s="359"/>
      <c r="JXX141" s="359"/>
      <c r="JXY141" s="359"/>
      <c r="JXZ141" s="359"/>
      <c r="JYA141" s="359"/>
      <c r="JYB141" s="359"/>
      <c r="JYC141" s="359"/>
      <c r="JYD141" s="359"/>
      <c r="JYE141" s="359"/>
      <c r="JYF141" s="359"/>
      <c r="JYG141" s="359"/>
      <c r="JYH141" s="359"/>
      <c r="JYI141" s="359"/>
      <c r="JYJ141" s="359"/>
      <c r="JYK141" s="359"/>
      <c r="JYL141" s="359"/>
      <c r="JYM141" s="359"/>
      <c r="JYN141" s="359"/>
      <c r="JYO141" s="359"/>
      <c r="JYP141" s="359"/>
      <c r="JYQ141" s="359"/>
      <c r="JYR141" s="359"/>
      <c r="JYS141" s="359"/>
      <c r="JYT141" s="359"/>
      <c r="JYU141" s="359"/>
      <c r="JYV141" s="359"/>
      <c r="JYW141" s="359"/>
      <c r="JYX141" s="359"/>
      <c r="JYY141" s="359"/>
      <c r="JYZ141" s="359"/>
      <c r="JZA141" s="359"/>
      <c r="JZB141" s="359"/>
      <c r="JZC141" s="359"/>
      <c r="JZD141" s="359"/>
      <c r="JZE141" s="359"/>
      <c r="JZF141" s="359"/>
      <c r="JZG141" s="359"/>
      <c r="JZH141" s="359"/>
      <c r="JZI141" s="359"/>
      <c r="JZJ141" s="359"/>
      <c r="JZK141" s="359"/>
      <c r="JZL141" s="359"/>
      <c r="JZM141" s="359"/>
      <c r="JZN141" s="359"/>
      <c r="JZO141" s="359"/>
      <c r="JZP141" s="359"/>
      <c r="JZQ141" s="359"/>
      <c r="JZR141" s="359"/>
      <c r="JZS141" s="359"/>
      <c r="JZT141" s="359"/>
      <c r="JZU141" s="359"/>
      <c r="JZV141" s="359"/>
      <c r="JZW141" s="359"/>
      <c r="JZX141" s="359"/>
      <c r="JZY141" s="359"/>
      <c r="JZZ141" s="359"/>
      <c r="KAA141" s="359"/>
      <c r="KAB141" s="359"/>
      <c r="KAC141" s="359"/>
      <c r="KAD141" s="359"/>
      <c r="KAE141" s="359"/>
      <c r="KAF141" s="359"/>
      <c r="KAG141" s="359"/>
      <c r="KAH141" s="359"/>
      <c r="KAI141" s="359"/>
      <c r="KAJ141" s="359"/>
      <c r="KAK141" s="359"/>
      <c r="KAL141" s="359"/>
      <c r="KAM141" s="359"/>
      <c r="KAN141" s="359"/>
      <c r="KAO141" s="359"/>
      <c r="KAP141" s="359"/>
      <c r="KAQ141" s="359"/>
      <c r="KAR141" s="359"/>
      <c r="KAS141" s="359"/>
      <c r="KAT141" s="359"/>
      <c r="KAU141" s="359"/>
      <c r="KAV141" s="359"/>
      <c r="KAW141" s="359"/>
      <c r="KAX141" s="359"/>
      <c r="KAY141" s="359"/>
      <c r="KAZ141" s="359"/>
      <c r="KBA141" s="359"/>
      <c r="KBB141" s="359"/>
      <c r="KBC141" s="359"/>
      <c r="KBD141" s="359"/>
      <c r="KBE141" s="359"/>
      <c r="KBF141" s="359"/>
      <c r="KBG141" s="359"/>
      <c r="KBH141" s="359"/>
      <c r="KBI141" s="359"/>
      <c r="KBJ141" s="359"/>
      <c r="KBK141" s="359"/>
      <c r="KBL141" s="359"/>
      <c r="KBM141" s="359"/>
      <c r="KBN141" s="359"/>
      <c r="KBO141" s="359"/>
      <c r="KBP141" s="359"/>
      <c r="KBQ141" s="359"/>
      <c r="KBR141" s="359"/>
      <c r="KBS141" s="359"/>
      <c r="KBT141" s="359"/>
      <c r="KBU141" s="359"/>
      <c r="KBV141" s="359"/>
      <c r="KBW141" s="359"/>
      <c r="KBX141" s="359"/>
      <c r="KBY141" s="359"/>
      <c r="KBZ141" s="359"/>
      <c r="KCA141" s="359"/>
      <c r="KCB141" s="359"/>
      <c r="KCC141" s="359"/>
      <c r="KCD141" s="359"/>
      <c r="KCE141" s="359"/>
      <c r="KCF141" s="359"/>
      <c r="KCG141" s="359"/>
      <c r="KCH141" s="359"/>
      <c r="KCI141" s="359"/>
      <c r="KCJ141" s="359"/>
      <c r="KCK141" s="359"/>
      <c r="KCL141" s="359"/>
      <c r="KCM141" s="359"/>
      <c r="KCN141" s="359"/>
      <c r="KCO141" s="359"/>
      <c r="KCP141" s="359"/>
      <c r="KCQ141" s="359"/>
      <c r="KCR141" s="359"/>
      <c r="KCS141" s="359"/>
      <c r="KCT141" s="359"/>
      <c r="KCU141" s="359"/>
      <c r="KCV141" s="359"/>
      <c r="KCW141" s="359"/>
      <c r="KCX141" s="359"/>
      <c r="KCY141" s="359"/>
      <c r="KCZ141" s="359"/>
      <c r="KDA141" s="359"/>
      <c r="KDB141" s="359"/>
      <c r="KDC141" s="359"/>
      <c r="KDD141" s="359"/>
      <c r="KDE141" s="359"/>
      <c r="KDF141" s="359"/>
      <c r="KDG141" s="359"/>
      <c r="KDH141" s="359"/>
      <c r="KDI141" s="359"/>
      <c r="KDJ141" s="359"/>
      <c r="KDK141" s="359"/>
      <c r="KDL141" s="359"/>
      <c r="KDM141" s="359"/>
      <c r="KDN141" s="359"/>
      <c r="KDO141" s="359"/>
      <c r="KDP141" s="359"/>
      <c r="KDQ141" s="359"/>
      <c r="KDR141" s="359"/>
      <c r="KDS141" s="359"/>
      <c r="KDT141" s="359"/>
      <c r="KDU141" s="359"/>
      <c r="KDV141" s="359"/>
      <c r="KDW141" s="359"/>
      <c r="KDX141" s="359"/>
      <c r="KDY141" s="359"/>
      <c r="KDZ141" s="359"/>
      <c r="KEA141" s="359"/>
      <c r="KEB141" s="359"/>
      <c r="KEC141" s="359"/>
      <c r="KED141" s="359"/>
      <c r="KEE141" s="359"/>
      <c r="KEF141" s="359"/>
      <c r="KEG141" s="359"/>
      <c r="KEH141" s="359"/>
      <c r="KEI141" s="359"/>
      <c r="KEJ141" s="359"/>
      <c r="KEK141" s="359"/>
      <c r="KEL141" s="359"/>
      <c r="KEM141" s="359"/>
      <c r="KEN141" s="359"/>
      <c r="KEO141" s="359"/>
      <c r="KEP141" s="359"/>
      <c r="KEQ141" s="359"/>
      <c r="KER141" s="359"/>
      <c r="KES141" s="359"/>
      <c r="KET141" s="359"/>
      <c r="KEU141" s="359"/>
      <c r="KEV141" s="359"/>
      <c r="KEW141" s="359"/>
      <c r="KEX141" s="359"/>
      <c r="KEY141" s="359"/>
      <c r="KEZ141" s="359"/>
      <c r="KFA141" s="359"/>
      <c r="KFB141" s="359"/>
      <c r="KFC141" s="359"/>
      <c r="KFD141" s="359"/>
      <c r="KFE141" s="359"/>
      <c r="KFF141" s="359"/>
      <c r="KFG141" s="359"/>
      <c r="KFH141" s="359"/>
      <c r="KFI141" s="359"/>
      <c r="KFJ141" s="359"/>
      <c r="KFK141" s="359"/>
      <c r="KFL141" s="359"/>
      <c r="KFM141" s="359"/>
      <c r="KFN141" s="359"/>
      <c r="KFO141" s="359"/>
      <c r="KFP141" s="359"/>
      <c r="KFQ141" s="359"/>
      <c r="KFR141" s="359"/>
      <c r="KFS141" s="359"/>
      <c r="KFT141" s="359"/>
      <c r="KFU141" s="359"/>
      <c r="KFV141" s="359"/>
      <c r="KFW141" s="359"/>
      <c r="KFX141" s="359"/>
      <c r="KFY141" s="359"/>
      <c r="KFZ141" s="359"/>
      <c r="KGA141" s="359"/>
      <c r="KGB141" s="359"/>
      <c r="KGC141" s="359"/>
      <c r="KGD141" s="359"/>
      <c r="KGE141" s="359"/>
      <c r="KGF141" s="359"/>
      <c r="KGG141" s="359"/>
      <c r="KGH141" s="359"/>
      <c r="KGI141" s="359"/>
      <c r="KGJ141" s="359"/>
      <c r="KGK141" s="359"/>
      <c r="KGL141" s="359"/>
      <c r="KGM141" s="359"/>
      <c r="KGN141" s="359"/>
      <c r="KGO141" s="359"/>
      <c r="KGP141" s="359"/>
      <c r="KGQ141" s="359"/>
      <c r="KGR141" s="359"/>
      <c r="KGS141" s="359"/>
      <c r="KGT141" s="359"/>
      <c r="KGU141" s="359"/>
      <c r="KGV141" s="359"/>
      <c r="KGW141" s="359"/>
      <c r="KGX141" s="359"/>
      <c r="KGY141" s="359"/>
      <c r="KGZ141" s="359"/>
      <c r="KHA141" s="359"/>
      <c r="KHB141" s="359"/>
      <c r="KHC141" s="359"/>
      <c r="KHD141" s="359"/>
      <c r="KHE141" s="359"/>
      <c r="KHF141" s="359"/>
      <c r="KHG141" s="359"/>
      <c r="KHH141" s="359"/>
      <c r="KHI141" s="359"/>
      <c r="KHJ141" s="359"/>
      <c r="KHK141" s="359"/>
      <c r="KHL141" s="359"/>
      <c r="KHM141" s="359"/>
      <c r="KHN141" s="359"/>
      <c r="KHO141" s="359"/>
      <c r="KHP141" s="359"/>
      <c r="KHQ141" s="359"/>
      <c r="KHR141" s="359"/>
      <c r="KHS141" s="359"/>
      <c r="KHT141" s="359"/>
      <c r="KHU141" s="359"/>
      <c r="KHV141" s="359"/>
      <c r="KHW141" s="359"/>
      <c r="KHX141" s="359"/>
      <c r="KHY141" s="359"/>
      <c r="KHZ141" s="359"/>
      <c r="KIA141" s="359"/>
      <c r="KIB141" s="359"/>
      <c r="KIC141" s="359"/>
      <c r="KID141" s="359"/>
      <c r="KIE141" s="359"/>
      <c r="KIF141" s="359"/>
      <c r="KIG141" s="359"/>
      <c r="KIH141" s="359"/>
      <c r="KII141" s="359"/>
      <c r="KIJ141" s="359"/>
      <c r="KIK141" s="359"/>
      <c r="KIL141" s="359"/>
      <c r="KIM141" s="359"/>
      <c r="KIN141" s="359"/>
      <c r="KIO141" s="359"/>
      <c r="KIP141" s="359"/>
      <c r="KIQ141" s="359"/>
      <c r="KIR141" s="359"/>
      <c r="KIS141" s="359"/>
      <c r="KIT141" s="359"/>
      <c r="KIU141" s="359"/>
      <c r="KIV141" s="359"/>
      <c r="KIW141" s="359"/>
      <c r="KIX141" s="359"/>
      <c r="KIY141" s="359"/>
      <c r="KIZ141" s="359"/>
      <c r="KJA141" s="359"/>
      <c r="KJB141" s="359"/>
      <c r="KJC141" s="359"/>
      <c r="KJD141" s="359"/>
      <c r="KJE141" s="359"/>
      <c r="KJF141" s="359"/>
      <c r="KJG141" s="359"/>
      <c r="KJH141" s="359"/>
      <c r="KJI141" s="359"/>
      <c r="KJJ141" s="359"/>
      <c r="KJK141" s="359"/>
      <c r="KJL141" s="359"/>
      <c r="KJM141" s="359"/>
      <c r="KJN141" s="359"/>
      <c r="KJO141" s="359"/>
      <c r="KJP141" s="359"/>
      <c r="KJQ141" s="359"/>
      <c r="KJR141" s="359"/>
      <c r="KJS141" s="359"/>
      <c r="KJT141" s="359"/>
      <c r="KJU141" s="359"/>
      <c r="KJV141" s="359"/>
      <c r="KJW141" s="359"/>
      <c r="KJX141" s="359"/>
      <c r="KJY141" s="359"/>
      <c r="KJZ141" s="359"/>
      <c r="KKA141" s="359"/>
      <c r="KKB141" s="359"/>
      <c r="KKC141" s="359"/>
      <c r="KKD141" s="359"/>
      <c r="KKE141" s="359"/>
      <c r="KKF141" s="359"/>
      <c r="KKG141" s="359"/>
      <c r="KKH141" s="359"/>
      <c r="KKI141" s="359"/>
      <c r="KKJ141" s="359"/>
      <c r="KKK141" s="359"/>
      <c r="KKL141" s="359"/>
      <c r="KKM141" s="359"/>
      <c r="KKN141" s="359"/>
      <c r="KKO141" s="359"/>
      <c r="KKP141" s="359"/>
      <c r="KKQ141" s="359"/>
      <c r="KKR141" s="359"/>
      <c r="KKS141" s="359"/>
      <c r="KKT141" s="359"/>
      <c r="KKU141" s="359"/>
      <c r="KKV141" s="359"/>
      <c r="KKW141" s="359"/>
      <c r="KKX141" s="359"/>
      <c r="KKY141" s="359"/>
      <c r="KKZ141" s="359"/>
      <c r="KLA141" s="359"/>
      <c r="KLB141" s="359"/>
      <c r="KLC141" s="359"/>
      <c r="KLD141" s="359"/>
      <c r="KLE141" s="359"/>
      <c r="KLF141" s="359"/>
      <c r="KLG141" s="359"/>
      <c r="KLH141" s="359"/>
      <c r="KLI141" s="359"/>
      <c r="KLJ141" s="359"/>
      <c r="KLK141" s="359"/>
      <c r="KLL141" s="359"/>
      <c r="KLM141" s="359"/>
      <c r="KLN141" s="359"/>
      <c r="KLO141" s="359"/>
      <c r="KLP141" s="359"/>
      <c r="KLQ141" s="359"/>
      <c r="KLR141" s="359"/>
      <c r="KLS141" s="359"/>
      <c r="KLT141" s="359"/>
      <c r="KLU141" s="359"/>
      <c r="KLV141" s="359"/>
      <c r="KLW141" s="359"/>
      <c r="KLX141" s="359"/>
      <c r="KLY141" s="359"/>
      <c r="KLZ141" s="359"/>
      <c r="KMA141" s="359"/>
      <c r="KMB141" s="359"/>
      <c r="KMC141" s="359"/>
      <c r="KMD141" s="359"/>
      <c r="KME141" s="359"/>
      <c r="KMF141" s="359"/>
      <c r="KMG141" s="359"/>
      <c r="KMH141" s="359"/>
      <c r="KMI141" s="359"/>
      <c r="KMJ141" s="359"/>
      <c r="KMK141" s="359"/>
      <c r="KML141" s="359"/>
      <c r="KMM141" s="359"/>
      <c r="KMN141" s="359"/>
      <c r="KMO141" s="359"/>
      <c r="KMP141" s="359"/>
      <c r="KMQ141" s="359"/>
      <c r="KMR141" s="359"/>
      <c r="KMS141" s="359"/>
      <c r="KMT141" s="359"/>
      <c r="KMU141" s="359"/>
      <c r="KMV141" s="359"/>
      <c r="KMW141" s="359"/>
      <c r="KMX141" s="359"/>
      <c r="KMY141" s="359"/>
      <c r="KMZ141" s="359"/>
      <c r="KNA141" s="359"/>
      <c r="KNB141" s="359"/>
      <c r="KNC141" s="359"/>
      <c r="KND141" s="359"/>
      <c r="KNE141" s="359"/>
      <c r="KNF141" s="359"/>
      <c r="KNG141" s="359"/>
      <c r="KNH141" s="359"/>
      <c r="KNI141" s="359"/>
      <c r="KNJ141" s="359"/>
      <c r="KNK141" s="359"/>
      <c r="KNL141" s="359"/>
      <c r="KNM141" s="359"/>
      <c r="KNN141" s="359"/>
      <c r="KNO141" s="359"/>
      <c r="KNP141" s="359"/>
      <c r="KNQ141" s="359"/>
      <c r="KNR141" s="359"/>
      <c r="KNS141" s="359"/>
      <c r="KNT141" s="359"/>
      <c r="KNU141" s="359"/>
      <c r="KNV141" s="359"/>
      <c r="KNW141" s="359"/>
      <c r="KNX141" s="359"/>
      <c r="KNY141" s="359"/>
      <c r="KNZ141" s="359"/>
      <c r="KOA141" s="359"/>
      <c r="KOB141" s="359"/>
      <c r="KOC141" s="359"/>
      <c r="KOD141" s="359"/>
      <c r="KOE141" s="359"/>
      <c r="KOF141" s="359"/>
      <c r="KOG141" s="359"/>
      <c r="KOH141" s="359"/>
      <c r="KOI141" s="359"/>
      <c r="KOJ141" s="359"/>
      <c r="KOK141" s="359"/>
      <c r="KOL141" s="359"/>
      <c r="KOM141" s="359"/>
      <c r="KON141" s="359"/>
      <c r="KOO141" s="359"/>
      <c r="KOP141" s="359"/>
      <c r="KOQ141" s="359"/>
      <c r="KOR141" s="359"/>
      <c r="KOS141" s="359"/>
      <c r="KOT141" s="359"/>
      <c r="KOU141" s="359"/>
      <c r="KOV141" s="359"/>
      <c r="KOW141" s="359"/>
      <c r="KOX141" s="359"/>
      <c r="KOY141" s="359"/>
      <c r="KOZ141" s="359"/>
      <c r="KPA141" s="359"/>
      <c r="KPB141" s="359"/>
      <c r="KPC141" s="359"/>
      <c r="KPD141" s="359"/>
      <c r="KPE141" s="359"/>
      <c r="KPF141" s="359"/>
      <c r="KPG141" s="359"/>
      <c r="KPH141" s="359"/>
      <c r="KPI141" s="359"/>
      <c r="KPJ141" s="359"/>
      <c r="KPK141" s="359"/>
      <c r="KPL141" s="359"/>
      <c r="KPM141" s="359"/>
      <c r="KPN141" s="359"/>
      <c r="KPO141" s="359"/>
      <c r="KPP141" s="359"/>
      <c r="KPQ141" s="359"/>
      <c r="KPR141" s="359"/>
      <c r="KPS141" s="359"/>
      <c r="KPT141" s="359"/>
      <c r="KPU141" s="359"/>
      <c r="KPV141" s="359"/>
      <c r="KPW141" s="359"/>
      <c r="KPX141" s="359"/>
      <c r="KPY141" s="359"/>
      <c r="KPZ141" s="359"/>
      <c r="KQA141" s="359"/>
      <c r="KQB141" s="359"/>
      <c r="KQC141" s="359"/>
      <c r="KQD141" s="359"/>
      <c r="KQE141" s="359"/>
      <c r="KQF141" s="359"/>
      <c r="KQG141" s="359"/>
      <c r="KQH141" s="359"/>
      <c r="KQI141" s="359"/>
      <c r="KQJ141" s="359"/>
      <c r="KQK141" s="359"/>
      <c r="KQL141" s="359"/>
      <c r="KQM141" s="359"/>
      <c r="KQN141" s="359"/>
      <c r="KQO141" s="359"/>
      <c r="KQP141" s="359"/>
      <c r="KQQ141" s="359"/>
      <c r="KQR141" s="359"/>
      <c r="KQS141" s="359"/>
      <c r="KQT141" s="359"/>
      <c r="KQU141" s="359"/>
      <c r="KQV141" s="359"/>
      <c r="KQW141" s="359"/>
      <c r="KQX141" s="359"/>
      <c r="KQY141" s="359"/>
      <c r="KQZ141" s="359"/>
      <c r="KRA141" s="359"/>
      <c r="KRB141" s="359"/>
      <c r="KRC141" s="359"/>
      <c r="KRD141" s="359"/>
      <c r="KRE141" s="359"/>
      <c r="KRF141" s="359"/>
      <c r="KRG141" s="359"/>
      <c r="KRH141" s="359"/>
      <c r="KRI141" s="359"/>
      <c r="KRJ141" s="359"/>
      <c r="KRK141" s="359"/>
      <c r="KRL141" s="359"/>
      <c r="KRM141" s="359"/>
      <c r="KRN141" s="359"/>
      <c r="KRO141" s="359"/>
      <c r="KRP141" s="359"/>
      <c r="KRQ141" s="359"/>
      <c r="KRR141" s="359"/>
      <c r="KRS141" s="359"/>
      <c r="KRT141" s="359"/>
      <c r="KRU141" s="359"/>
      <c r="KRV141" s="359"/>
      <c r="KRW141" s="359"/>
      <c r="KRX141" s="359"/>
      <c r="KRY141" s="359"/>
      <c r="KRZ141" s="359"/>
      <c r="KSA141" s="359"/>
      <c r="KSB141" s="359"/>
      <c r="KSC141" s="359"/>
      <c r="KSD141" s="359"/>
      <c r="KSE141" s="359"/>
      <c r="KSF141" s="359"/>
      <c r="KSG141" s="359"/>
      <c r="KSH141" s="359"/>
      <c r="KSI141" s="359"/>
      <c r="KSJ141" s="359"/>
      <c r="KSK141" s="359"/>
      <c r="KSL141" s="359"/>
      <c r="KSM141" s="359"/>
      <c r="KSN141" s="359"/>
      <c r="KSO141" s="359"/>
      <c r="KSP141" s="359"/>
      <c r="KSQ141" s="359"/>
      <c r="KSR141" s="359"/>
      <c r="KSS141" s="359"/>
      <c r="KST141" s="359"/>
      <c r="KSU141" s="359"/>
      <c r="KSV141" s="359"/>
      <c r="KSW141" s="359"/>
      <c r="KSX141" s="359"/>
      <c r="KSY141" s="359"/>
      <c r="KSZ141" s="359"/>
      <c r="KTA141" s="359"/>
      <c r="KTB141" s="359"/>
      <c r="KTC141" s="359"/>
      <c r="KTD141" s="359"/>
      <c r="KTE141" s="359"/>
      <c r="KTF141" s="359"/>
      <c r="KTG141" s="359"/>
      <c r="KTH141" s="359"/>
      <c r="KTI141" s="359"/>
      <c r="KTJ141" s="359"/>
      <c r="KTK141" s="359"/>
      <c r="KTL141" s="359"/>
      <c r="KTM141" s="359"/>
      <c r="KTN141" s="359"/>
      <c r="KTO141" s="359"/>
      <c r="KTP141" s="359"/>
      <c r="KTQ141" s="359"/>
      <c r="KTR141" s="359"/>
      <c r="KTS141" s="359"/>
      <c r="KTT141" s="359"/>
      <c r="KTU141" s="359"/>
      <c r="KTV141" s="359"/>
      <c r="KTW141" s="359"/>
      <c r="KTX141" s="359"/>
      <c r="KTY141" s="359"/>
      <c r="KTZ141" s="359"/>
      <c r="KUA141" s="359"/>
      <c r="KUB141" s="359"/>
      <c r="KUC141" s="359"/>
      <c r="KUD141" s="359"/>
      <c r="KUE141" s="359"/>
      <c r="KUF141" s="359"/>
      <c r="KUG141" s="359"/>
      <c r="KUH141" s="359"/>
      <c r="KUI141" s="359"/>
      <c r="KUJ141" s="359"/>
      <c r="KUK141" s="359"/>
      <c r="KUL141" s="359"/>
      <c r="KUM141" s="359"/>
      <c r="KUN141" s="359"/>
      <c r="KUO141" s="359"/>
      <c r="KUP141" s="359"/>
      <c r="KUQ141" s="359"/>
      <c r="KUR141" s="359"/>
      <c r="KUS141" s="359"/>
      <c r="KUT141" s="359"/>
      <c r="KUU141" s="359"/>
      <c r="KUV141" s="359"/>
      <c r="KUW141" s="359"/>
      <c r="KUX141" s="359"/>
      <c r="KUY141" s="359"/>
      <c r="KUZ141" s="359"/>
      <c r="KVA141" s="359"/>
      <c r="KVB141" s="359"/>
      <c r="KVC141" s="359"/>
      <c r="KVD141" s="359"/>
      <c r="KVE141" s="359"/>
      <c r="KVF141" s="359"/>
      <c r="KVG141" s="359"/>
      <c r="KVH141" s="359"/>
      <c r="KVI141" s="359"/>
      <c r="KVJ141" s="359"/>
      <c r="KVK141" s="359"/>
      <c r="KVL141" s="359"/>
      <c r="KVM141" s="359"/>
      <c r="KVN141" s="359"/>
      <c r="KVO141" s="359"/>
      <c r="KVP141" s="359"/>
      <c r="KVQ141" s="359"/>
      <c r="KVR141" s="359"/>
      <c r="KVS141" s="359"/>
      <c r="KVT141" s="359"/>
      <c r="KVU141" s="359"/>
      <c r="KVV141" s="359"/>
      <c r="KVW141" s="359"/>
      <c r="KVX141" s="359"/>
      <c r="KVY141" s="359"/>
      <c r="KVZ141" s="359"/>
      <c r="KWA141" s="359"/>
      <c r="KWB141" s="359"/>
      <c r="KWC141" s="359"/>
      <c r="KWD141" s="359"/>
      <c r="KWE141" s="359"/>
      <c r="KWF141" s="359"/>
      <c r="KWG141" s="359"/>
      <c r="KWH141" s="359"/>
      <c r="KWI141" s="359"/>
      <c r="KWJ141" s="359"/>
      <c r="KWK141" s="359"/>
      <c r="KWL141" s="359"/>
      <c r="KWM141" s="359"/>
      <c r="KWN141" s="359"/>
      <c r="KWO141" s="359"/>
      <c r="KWP141" s="359"/>
      <c r="KWQ141" s="359"/>
      <c r="KWR141" s="359"/>
      <c r="KWS141" s="359"/>
      <c r="KWT141" s="359"/>
      <c r="KWU141" s="359"/>
      <c r="KWV141" s="359"/>
      <c r="KWW141" s="359"/>
      <c r="KWX141" s="359"/>
      <c r="KWY141" s="359"/>
      <c r="KWZ141" s="359"/>
      <c r="KXA141" s="359"/>
      <c r="KXB141" s="359"/>
      <c r="KXC141" s="359"/>
      <c r="KXD141" s="359"/>
      <c r="KXE141" s="359"/>
      <c r="KXF141" s="359"/>
      <c r="KXG141" s="359"/>
      <c r="KXH141" s="359"/>
      <c r="KXI141" s="359"/>
      <c r="KXJ141" s="359"/>
      <c r="KXK141" s="359"/>
      <c r="KXL141" s="359"/>
      <c r="KXM141" s="359"/>
      <c r="KXN141" s="359"/>
      <c r="KXO141" s="359"/>
      <c r="KXP141" s="359"/>
      <c r="KXQ141" s="359"/>
      <c r="KXR141" s="359"/>
      <c r="KXS141" s="359"/>
      <c r="KXT141" s="359"/>
      <c r="KXU141" s="359"/>
      <c r="KXV141" s="359"/>
      <c r="KXW141" s="359"/>
      <c r="KXX141" s="359"/>
      <c r="KXY141" s="359"/>
      <c r="KXZ141" s="359"/>
      <c r="KYA141" s="359"/>
      <c r="KYB141" s="359"/>
      <c r="KYC141" s="359"/>
      <c r="KYD141" s="359"/>
      <c r="KYE141" s="359"/>
      <c r="KYF141" s="359"/>
      <c r="KYG141" s="359"/>
      <c r="KYH141" s="359"/>
      <c r="KYI141" s="359"/>
      <c r="KYJ141" s="359"/>
      <c r="KYK141" s="359"/>
      <c r="KYL141" s="359"/>
      <c r="KYM141" s="359"/>
      <c r="KYN141" s="359"/>
      <c r="KYO141" s="359"/>
      <c r="KYP141" s="359"/>
      <c r="KYQ141" s="359"/>
      <c r="KYR141" s="359"/>
      <c r="KYS141" s="359"/>
      <c r="KYT141" s="359"/>
      <c r="KYU141" s="359"/>
      <c r="KYV141" s="359"/>
      <c r="KYW141" s="359"/>
      <c r="KYX141" s="359"/>
      <c r="KYY141" s="359"/>
      <c r="KYZ141" s="359"/>
      <c r="KZA141" s="359"/>
      <c r="KZB141" s="359"/>
      <c r="KZC141" s="359"/>
      <c r="KZD141" s="359"/>
      <c r="KZE141" s="359"/>
      <c r="KZF141" s="359"/>
      <c r="KZG141" s="359"/>
      <c r="KZH141" s="359"/>
      <c r="KZI141" s="359"/>
      <c r="KZJ141" s="359"/>
      <c r="KZK141" s="359"/>
      <c r="KZL141" s="359"/>
      <c r="KZM141" s="359"/>
      <c r="KZN141" s="359"/>
      <c r="KZO141" s="359"/>
      <c r="KZP141" s="359"/>
      <c r="KZQ141" s="359"/>
      <c r="KZR141" s="359"/>
      <c r="KZS141" s="359"/>
      <c r="KZT141" s="359"/>
      <c r="KZU141" s="359"/>
      <c r="KZV141" s="359"/>
      <c r="KZW141" s="359"/>
      <c r="KZX141" s="359"/>
      <c r="KZY141" s="359"/>
      <c r="KZZ141" s="359"/>
      <c r="LAA141" s="359"/>
      <c r="LAB141" s="359"/>
      <c r="LAC141" s="359"/>
      <c r="LAD141" s="359"/>
      <c r="LAE141" s="359"/>
      <c r="LAF141" s="359"/>
      <c r="LAG141" s="359"/>
      <c r="LAH141" s="359"/>
      <c r="LAI141" s="359"/>
      <c r="LAJ141" s="359"/>
      <c r="LAK141" s="359"/>
      <c r="LAL141" s="359"/>
      <c r="LAM141" s="359"/>
      <c r="LAN141" s="359"/>
      <c r="LAO141" s="359"/>
      <c r="LAP141" s="359"/>
      <c r="LAQ141" s="359"/>
      <c r="LAR141" s="359"/>
      <c r="LAS141" s="359"/>
      <c r="LAT141" s="359"/>
      <c r="LAU141" s="359"/>
      <c r="LAV141" s="359"/>
      <c r="LAW141" s="359"/>
      <c r="LAX141" s="359"/>
      <c r="LAY141" s="359"/>
      <c r="LAZ141" s="359"/>
      <c r="LBA141" s="359"/>
      <c r="LBB141" s="359"/>
      <c r="LBC141" s="359"/>
      <c r="LBD141" s="359"/>
      <c r="LBE141" s="359"/>
      <c r="LBF141" s="359"/>
      <c r="LBG141" s="359"/>
      <c r="LBH141" s="359"/>
      <c r="LBI141" s="359"/>
      <c r="LBJ141" s="359"/>
      <c r="LBK141" s="359"/>
      <c r="LBL141" s="359"/>
      <c r="LBM141" s="359"/>
      <c r="LBN141" s="359"/>
      <c r="LBO141" s="359"/>
      <c r="LBP141" s="359"/>
      <c r="LBQ141" s="359"/>
      <c r="LBR141" s="359"/>
      <c r="LBS141" s="359"/>
      <c r="LBT141" s="359"/>
      <c r="LBU141" s="359"/>
      <c r="LBV141" s="359"/>
      <c r="LBW141" s="359"/>
      <c r="LBX141" s="359"/>
      <c r="LBY141" s="359"/>
      <c r="LBZ141" s="359"/>
      <c r="LCA141" s="359"/>
      <c r="LCB141" s="359"/>
      <c r="LCC141" s="359"/>
      <c r="LCD141" s="359"/>
      <c r="LCE141" s="359"/>
      <c r="LCF141" s="359"/>
      <c r="LCG141" s="359"/>
      <c r="LCH141" s="359"/>
      <c r="LCI141" s="359"/>
      <c r="LCJ141" s="359"/>
      <c r="LCK141" s="359"/>
      <c r="LCL141" s="359"/>
      <c r="LCM141" s="359"/>
      <c r="LCN141" s="359"/>
      <c r="LCO141" s="359"/>
      <c r="LCP141" s="359"/>
      <c r="LCQ141" s="359"/>
      <c r="LCR141" s="359"/>
      <c r="LCS141" s="359"/>
      <c r="LCT141" s="359"/>
      <c r="LCU141" s="359"/>
      <c r="LCV141" s="359"/>
      <c r="LCW141" s="359"/>
      <c r="LCX141" s="359"/>
      <c r="LCY141" s="359"/>
      <c r="LCZ141" s="359"/>
      <c r="LDA141" s="359"/>
      <c r="LDB141" s="359"/>
      <c r="LDC141" s="359"/>
      <c r="LDD141" s="359"/>
      <c r="LDE141" s="359"/>
      <c r="LDF141" s="359"/>
      <c r="LDG141" s="359"/>
      <c r="LDH141" s="359"/>
      <c r="LDI141" s="359"/>
      <c r="LDJ141" s="359"/>
      <c r="LDK141" s="359"/>
      <c r="LDL141" s="359"/>
      <c r="LDM141" s="359"/>
      <c r="LDN141" s="359"/>
      <c r="LDO141" s="359"/>
      <c r="LDP141" s="359"/>
      <c r="LDQ141" s="359"/>
      <c r="LDR141" s="359"/>
      <c r="LDS141" s="359"/>
      <c r="LDT141" s="359"/>
      <c r="LDU141" s="359"/>
      <c r="LDV141" s="359"/>
      <c r="LDW141" s="359"/>
      <c r="LDX141" s="359"/>
      <c r="LDY141" s="359"/>
      <c r="LDZ141" s="359"/>
      <c r="LEA141" s="359"/>
      <c r="LEB141" s="359"/>
      <c r="LEC141" s="359"/>
      <c r="LED141" s="359"/>
      <c r="LEE141" s="359"/>
      <c r="LEF141" s="359"/>
      <c r="LEG141" s="359"/>
      <c r="LEH141" s="359"/>
      <c r="LEI141" s="359"/>
      <c r="LEJ141" s="359"/>
      <c r="LEK141" s="359"/>
      <c r="LEL141" s="359"/>
      <c r="LEM141" s="359"/>
      <c r="LEN141" s="359"/>
      <c r="LEO141" s="359"/>
      <c r="LEP141" s="359"/>
      <c r="LEQ141" s="359"/>
      <c r="LER141" s="359"/>
      <c r="LES141" s="359"/>
      <c r="LET141" s="359"/>
      <c r="LEU141" s="359"/>
      <c r="LEV141" s="359"/>
      <c r="LEW141" s="359"/>
      <c r="LEX141" s="359"/>
      <c r="LEY141" s="359"/>
      <c r="LEZ141" s="359"/>
      <c r="LFA141" s="359"/>
      <c r="LFB141" s="359"/>
      <c r="LFC141" s="359"/>
      <c r="LFD141" s="359"/>
      <c r="LFE141" s="359"/>
      <c r="LFF141" s="359"/>
      <c r="LFG141" s="359"/>
      <c r="LFH141" s="359"/>
      <c r="LFI141" s="359"/>
      <c r="LFJ141" s="359"/>
      <c r="LFK141" s="359"/>
      <c r="LFL141" s="359"/>
      <c r="LFM141" s="359"/>
      <c r="LFN141" s="359"/>
      <c r="LFO141" s="359"/>
      <c r="LFP141" s="359"/>
      <c r="LFQ141" s="359"/>
      <c r="LFR141" s="359"/>
      <c r="LFS141" s="359"/>
      <c r="LFT141" s="359"/>
      <c r="LFU141" s="359"/>
      <c r="LFV141" s="359"/>
      <c r="LFW141" s="359"/>
      <c r="LFX141" s="359"/>
      <c r="LFY141" s="359"/>
      <c r="LFZ141" s="359"/>
      <c r="LGA141" s="359"/>
      <c r="LGB141" s="359"/>
      <c r="LGC141" s="359"/>
      <c r="LGD141" s="359"/>
      <c r="LGE141" s="359"/>
      <c r="LGF141" s="359"/>
      <c r="LGG141" s="359"/>
      <c r="LGH141" s="359"/>
      <c r="LGI141" s="359"/>
      <c r="LGJ141" s="359"/>
      <c r="LGK141" s="359"/>
      <c r="LGL141" s="359"/>
      <c r="LGM141" s="359"/>
      <c r="LGN141" s="359"/>
      <c r="LGO141" s="359"/>
      <c r="LGP141" s="359"/>
      <c r="LGQ141" s="359"/>
      <c r="LGR141" s="359"/>
      <c r="LGS141" s="359"/>
      <c r="LGT141" s="359"/>
      <c r="LGU141" s="359"/>
      <c r="LGV141" s="359"/>
      <c r="LGW141" s="359"/>
      <c r="LGX141" s="359"/>
      <c r="LGY141" s="359"/>
      <c r="LGZ141" s="359"/>
      <c r="LHA141" s="359"/>
      <c r="LHB141" s="359"/>
      <c r="LHC141" s="359"/>
      <c r="LHD141" s="359"/>
      <c r="LHE141" s="359"/>
      <c r="LHF141" s="359"/>
      <c r="LHG141" s="359"/>
      <c r="LHH141" s="359"/>
      <c r="LHI141" s="359"/>
      <c r="LHJ141" s="359"/>
      <c r="LHK141" s="359"/>
      <c r="LHL141" s="359"/>
      <c r="LHM141" s="359"/>
      <c r="LHN141" s="359"/>
      <c r="LHO141" s="359"/>
      <c r="LHP141" s="359"/>
      <c r="LHQ141" s="359"/>
      <c r="LHR141" s="359"/>
      <c r="LHS141" s="359"/>
      <c r="LHT141" s="359"/>
      <c r="LHU141" s="359"/>
      <c r="LHV141" s="359"/>
      <c r="LHW141" s="359"/>
      <c r="LHX141" s="359"/>
      <c r="LHY141" s="359"/>
      <c r="LHZ141" s="359"/>
      <c r="LIA141" s="359"/>
      <c r="LIB141" s="359"/>
      <c r="LIC141" s="359"/>
      <c r="LID141" s="359"/>
      <c r="LIE141" s="359"/>
      <c r="LIF141" s="359"/>
      <c r="LIG141" s="359"/>
      <c r="LIH141" s="359"/>
      <c r="LII141" s="359"/>
      <c r="LIJ141" s="359"/>
      <c r="LIK141" s="359"/>
      <c r="LIL141" s="359"/>
      <c r="LIM141" s="359"/>
      <c r="LIN141" s="359"/>
      <c r="LIO141" s="359"/>
      <c r="LIP141" s="359"/>
      <c r="LIQ141" s="359"/>
      <c r="LIR141" s="359"/>
      <c r="LIS141" s="359"/>
      <c r="LIT141" s="359"/>
      <c r="LIU141" s="359"/>
      <c r="LIV141" s="359"/>
      <c r="LIW141" s="359"/>
      <c r="LIX141" s="359"/>
      <c r="LIY141" s="359"/>
      <c r="LIZ141" s="359"/>
      <c r="LJA141" s="359"/>
      <c r="LJB141" s="359"/>
      <c r="LJC141" s="359"/>
      <c r="LJD141" s="359"/>
      <c r="LJE141" s="359"/>
      <c r="LJF141" s="359"/>
      <c r="LJG141" s="359"/>
      <c r="LJH141" s="359"/>
      <c r="LJI141" s="359"/>
      <c r="LJJ141" s="359"/>
      <c r="LJK141" s="359"/>
      <c r="LJL141" s="359"/>
      <c r="LJM141" s="359"/>
      <c r="LJN141" s="359"/>
      <c r="LJO141" s="359"/>
      <c r="LJP141" s="359"/>
      <c r="LJQ141" s="359"/>
      <c r="LJR141" s="359"/>
      <c r="LJS141" s="359"/>
      <c r="LJT141" s="359"/>
      <c r="LJU141" s="359"/>
      <c r="LJV141" s="359"/>
      <c r="LJW141" s="359"/>
      <c r="LJX141" s="359"/>
      <c r="LJY141" s="359"/>
      <c r="LJZ141" s="359"/>
      <c r="LKA141" s="359"/>
      <c r="LKB141" s="359"/>
      <c r="LKC141" s="359"/>
      <c r="LKD141" s="359"/>
      <c r="LKE141" s="359"/>
      <c r="LKF141" s="359"/>
      <c r="LKG141" s="359"/>
      <c r="LKH141" s="359"/>
      <c r="LKI141" s="359"/>
      <c r="LKJ141" s="359"/>
      <c r="LKK141" s="359"/>
      <c r="LKL141" s="359"/>
      <c r="LKM141" s="359"/>
      <c r="LKN141" s="359"/>
      <c r="LKO141" s="359"/>
      <c r="LKP141" s="359"/>
      <c r="LKQ141" s="359"/>
      <c r="LKR141" s="359"/>
      <c r="LKS141" s="359"/>
      <c r="LKT141" s="359"/>
      <c r="LKU141" s="359"/>
      <c r="LKV141" s="359"/>
      <c r="LKW141" s="359"/>
      <c r="LKX141" s="359"/>
      <c r="LKY141" s="359"/>
      <c r="LKZ141" s="359"/>
      <c r="LLA141" s="359"/>
      <c r="LLB141" s="359"/>
      <c r="LLC141" s="359"/>
      <c r="LLD141" s="359"/>
      <c r="LLE141" s="359"/>
      <c r="LLF141" s="359"/>
      <c r="LLG141" s="359"/>
      <c r="LLH141" s="359"/>
      <c r="LLI141" s="359"/>
      <c r="LLJ141" s="359"/>
      <c r="LLK141" s="359"/>
      <c r="LLL141" s="359"/>
      <c r="LLM141" s="359"/>
      <c r="LLN141" s="359"/>
      <c r="LLO141" s="359"/>
      <c r="LLP141" s="359"/>
      <c r="LLQ141" s="359"/>
      <c r="LLR141" s="359"/>
      <c r="LLS141" s="359"/>
      <c r="LLT141" s="359"/>
      <c r="LLU141" s="359"/>
      <c r="LLV141" s="359"/>
      <c r="LLW141" s="359"/>
      <c r="LLX141" s="359"/>
      <c r="LLY141" s="359"/>
      <c r="LLZ141" s="359"/>
      <c r="LMA141" s="359"/>
      <c r="LMB141" s="359"/>
      <c r="LMC141" s="359"/>
      <c r="LMD141" s="359"/>
      <c r="LME141" s="359"/>
      <c r="LMF141" s="359"/>
      <c r="LMG141" s="359"/>
      <c r="LMH141" s="359"/>
      <c r="LMI141" s="359"/>
      <c r="LMJ141" s="359"/>
      <c r="LMK141" s="359"/>
      <c r="LML141" s="359"/>
      <c r="LMM141" s="359"/>
      <c r="LMN141" s="359"/>
      <c r="LMO141" s="359"/>
      <c r="LMP141" s="359"/>
      <c r="LMQ141" s="359"/>
      <c r="LMR141" s="359"/>
      <c r="LMS141" s="359"/>
      <c r="LMT141" s="359"/>
      <c r="LMU141" s="359"/>
      <c r="LMV141" s="359"/>
      <c r="LMW141" s="359"/>
      <c r="LMX141" s="359"/>
      <c r="LMY141" s="359"/>
      <c r="LMZ141" s="359"/>
      <c r="LNA141" s="359"/>
      <c r="LNB141" s="359"/>
      <c r="LNC141" s="359"/>
      <c r="LND141" s="359"/>
      <c r="LNE141" s="359"/>
      <c r="LNF141" s="359"/>
      <c r="LNG141" s="359"/>
      <c r="LNH141" s="359"/>
      <c r="LNI141" s="359"/>
      <c r="LNJ141" s="359"/>
      <c r="LNK141" s="359"/>
      <c r="LNL141" s="359"/>
      <c r="LNM141" s="359"/>
      <c r="LNN141" s="359"/>
      <c r="LNO141" s="359"/>
      <c r="LNP141" s="359"/>
      <c r="LNQ141" s="359"/>
      <c r="LNR141" s="359"/>
      <c r="LNS141" s="359"/>
      <c r="LNT141" s="359"/>
      <c r="LNU141" s="359"/>
      <c r="LNV141" s="359"/>
      <c r="LNW141" s="359"/>
      <c r="LNX141" s="359"/>
      <c r="LNY141" s="359"/>
      <c r="LNZ141" s="359"/>
      <c r="LOA141" s="359"/>
      <c r="LOB141" s="359"/>
      <c r="LOC141" s="359"/>
      <c r="LOD141" s="359"/>
      <c r="LOE141" s="359"/>
      <c r="LOF141" s="359"/>
      <c r="LOG141" s="359"/>
      <c r="LOH141" s="359"/>
      <c r="LOI141" s="359"/>
      <c r="LOJ141" s="359"/>
      <c r="LOK141" s="359"/>
      <c r="LOL141" s="359"/>
      <c r="LOM141" s="359"/>
      <c r="LON141" s="359"/>
      <c r="LOO141" s="359"/>
      <c r="LOP141" s="359"/>
      <c r="LOQ141" s="359"/>
      <c r="LOR141" s="359"/>
      <c r="LOS141" s="359"/>
      <c r="LOT141" s="359"/>
      <c r="LOU141" s="359"/>
      <c r="LOV141" s="359"/>
      <c r="LOW141" s="359"/>
      <c r="LOX141" s="359"/>
      <c r="LOY141" s="359"/>
      <c r="LOZ141" s="359"/>
      <c r="LPA141" s="359"/>
      <c r="LPB141" s="359"/>
      <c r="LPC141" s="359"/>
      <c r="LPD141" s="359"/>
      <c r="LPE141" s="359"/>
      <c r="LPF141" s="359"/>
      <c r="LPG141" s="359"/>
      <c r="LPH141" s="359"/>
      <c r="LPI141" s="359"/>
      <c r="LPJ141" s="359"/>
      <c r="LPK141" s="359"/>
      <c r="LPL141" s="359"/>
      <c r="LPM141" s="359"/>
      <c r="LPN141" s="359"/>
      <c r="LPO141" s="359"/>
      <c r="LPP141" s="359"/>
      <c r="LPQ141" s="359"/>
      <c r="LPR141" s="359"/>
      <c r="LPS141" s="359"/>
      <c r="LPT141" s="359"/>
      <c r="LPU141" s="359"/>
      <c r="LPV141" s="359"/>
      <c r="LPW141" s="359"/>
      <c r="LPX141" s="359"/>
      <c r="LPY141" s="359"/>
      <c r="LPZ141" s="359"/>
      <c r="LQA141" s="359"/>
      <c r="LQB141" s="359"/>
      <c r="LQC141" s="359"/>
      <c r="LQD141" s="359"/>
      <c r="LQE141" s="359"/>
      <c r="LQF141" s="359"/>
      <c r="LQG141" s="359"/>
      <c r="LQH141" s="359"/>
      <c r="LQI141" s="359"/>
      <c r="LQJ141" s="359"/>
      <c r="LQK141" s="359"/>
      <c r="LQL141" s="359"/>
      <c r="LQM141" s="359"/>
      <c r="LQN141" s="359"/>
      <c r="LQO141" s="359"/>
      <c r="LQP141" s="359"/>
      <c r="LQQ141" s="359"/>
      <c r="LQR141" s="359"/>
      <c r="LQS141" s="359"/>
      <c r="LQT141" s="359"/>
      <c r="LQU141" s="359"/>
      <c r="LQV141" s="359"/>
      <c r="LQW141" s="359"/>
      <c r="LQX141" s="359"/>
      <c r="LQY141" s="359"/>
      <c r="LQZ141" s="359"/>
      <c r="LRA141" s="359"/>
      <c r="LRB141" s="359"/>
      <c r="LRC141" s="359"/>
      <c r="LRD141" s="359"/>
      <c r="LRE141" s="359"/>
      <c r="LRF141" s="359"/>
      <c r="LRG141" s="359"/>
      <c r="LRH141" s="359"/>
      <c r="LRI141" s="359"/>
      <c r="LRJ141" s="359"/>
      <c r="LRK141" s="359"/>
      <c r="LRL141" s="359"/>
      <c r="LRM141" s="359"/>
      <c r="LRN141" s="359"/>
      <c r="LRO141" s="359"/>
      <c r="LRP141" s="359"/>
      <c r="LRQ141" s="359"/>
      <c r="LRR141" s="359"/>
      <c r="LRS141" s="359"/>
      <c r="LRT141" s="359"/>
      <c r="LRU141" s="359"/>
      <c r="LRV141" s="359"/>
      <c r="LRW141" s="359"/>
      <c r="LRX141" s="359"/>
      <c r="LRY141" s="359"/>
      <c r="LRZ141" s="359"/>
      <c r="LSA141" s="359"/>
      <c r="LSB141" s="359"/>
      <c r="LSC141" s="359"/>
      <c r="LSD141" s="359"/>
      <c r="LSE141" s="359"/>
      <c r="LSF141" s="359"/>
      <c r="LSG141" s="359"/>
      <c r="LSH141" s="359"/>
      <c r="LSI141" s="359"/>
      <c r="LSJ141" s="359"/>
      <c r="LSK141" s="359"/>
      <c r="LSL141" s="359"/>
      <c r="LSM141" s="359"/>
      <c r="LSN141" s="359"/>
      <c r="LSO141" s="359"/>
      <c r="LSP141" s="359"/>
      <c r="LSQ141" s="359"/>
      <c r="LSR141" s="359"/>
      <c r="LSS141" s="359"/>
      <c r="LST141" s="359"/>
      <c r="LSU141" s="359"/>
      <c r="LSV141" s="359"/>
      <c r="LSW141" s="359"/>
      <c r="LSX141" s="359"/>
      <c r="LSY141" s="359"/>
      <c r="LSZ141" s="359"/>
      <c r="LTA141" s="359"/>
      <c r="LTB141" s="359"/>
      <c r="LTC141" s="359"/>
      <c r="LTD141" s="359"/>
      <c r="LTE141" s="359"/>
      <c r="LTF141" s="359"/>
      <c r="LTG141" s="359"/>
      <c r="LTH141" s="359"/>
      <c r="LTI141" s="359"/>
      <c r="LTJ141" s="359"/>
      <c r="LTK141" s="359"/>
      <c r="LTL141" s="359"/>
      <c r="LTM141" s="359"/>
      <c r="LTN141" s="359"/>
      <c r="LTO141" s="359"/>
      <c r="LTP141" s="359"/>
      <c r="LTQ141" s="359"/>
      <c r="LTR141" s="359"/>
      <c r="LTS141" s="359"/>
      <c r="LTT141" s="359"/>
      <c r="LTU141" s="359"/>
      <c r="LTV141" s="359"/>
      <c r="LTW141" s="359"/>
      <c r="LTX141" s="359"/>
      <c r="LTY141" s="359"/>
      <c r="LTZ141" s="359"/>
      <c r="LUA141" s="359"/>
      <c r="LUB141" s="359"/>
      <c r="LUC141" s="359"/>
      <c r="LUD141" s="359"/>
      <c r="LUE141" s="359"/>
      <c r="LUF141" s="359"/>
      <c r="LUG141" s="359"/>
      <c r="LUH141" s="359"/>
      <c r="LUI141" s="359"/>
      <c r="LUJ141" s="359"/>
      <c r="LUK141" s="359"/>
      <c r="LUL141" s="359"/>
      <c r="LUM141" s="359"/>
      <c r="LUN141" s="359"/>
      <c r="LUO141" s="359"/>
      <c r="LUP141" s="359"/>
      <c r="LUQ141" s="359"/>
      <c r="LUR141" s="359"/>
      <c r="LUS141" s="359"/>
      <c r="LUT141" s="359"/>
      <c r="LUU141" s="359"/>
      <c r="LUV141" s="359"/>
      <c r="LUW141" s="359"/>
      <c r="LUX141" s="359"/>
      <c r="LUY141" s="359"/>
      <c r="LUZ141" s="359"/>
      <c r="LVA141" s="359"/>
      <c r="LVB141" s="359"/>
      <c r="LVC141" s="359"/>
      <c r="LVD141" s="359"/>
      <c r="LVE141" s="359"/>
      <c r="LVF141" s="359"/>
      <c r="LVG141" s="359"/>
      <c r="LVH141" s="359"/>
      <c r="LVI141" s="359"/>
      <c r="LVJ141" s="359"/>
      <c r="LVK141" s="359"/>
      <c r="LVL141" s="359"/>
      <c r="LVM141" s="359"/>
      <c r="LVN141" s="359"/>
      <c r="LVO141" s="359"/>
      <c r="LVP141" s="359"/>
      <c r="LVQ141" s="359"/>
      <c r="LVR141" s="359"/>
      <c r="LVS141" s="359"/>
      <c r="LVT141" s="359"/>
      <c r="LVU141" s="359"/>
      <c r="LVV141" s="359"/>
      <c r="LVW141" s="359"/>
      <c r="LVX141" s="359"/>
      <c r="LVY141" s="359"/>
      <c r="LVZ141" s="359"/>
      <c r="LWA141" s="359"/>
      <c r="LWB141" s="359"/>
      <c r="LWC141" s="359"/>
      <c r="LWD141" s="359"/>
      <c r="LWE141" s="359"/>
      <c r="LWF141" s="359"/>
      <c r="LWG141" s="359"/>
      <c r="LWH141" s="359"/>
      <c r="LWI141" s="359"/>
      <c r="LWJ141" s="359"/>
      <c r="LWK141" s="359"/>
      <c r="LWL141" s="359"/>
      <c r="LWM141" s="359"/>
      <c r="LWN141" s="359"/>
      <c r="LWO141" s="359"/>
      <c r="LWP141" s="359"/>
      <c r="LWQ141" s="359"/>
      <c r="LWR141" s="359"/>
      <c r="LWS141" s="359"/>
      <c r="LWT141" s="359"/>
      <c r="LWU141" s="359"/>
      <c r="LWV141" s="359"/>
      <c r="LWW141" s="359"/>
      <c r="LWX141" s="359"/>
      <c r="LWY141" s="359"/>
      <c r="LWZ141" s="359"/>
      <c r="LXA141" s="359"/>
      <c r="LXB141" s="359"/>
      <c r="LXC141" s="359"/>
      <c r="LXD141" s="359"/>
      <c r="LXE141" s="359"/>
      <c r="LXF141" s="359"/>
      <c r="LXG141" s="359"/>
      <c r="LXH141" s="359"/>
      <c r="LXI141" s="359"/>
      <c r="LXJ141" s="359"/>
      <c r="LXK141" s="359"/>
      <c r="LXL141" s="359"/>
      <c r="LXM141" s="359"/>
      <c r="LXN141" s="359"/>
      <c r="LXO141" s="359"/>
      <c r="LXP141" s="359"/>
      <c r="LXQ141" s="359"/>
      <c r="LXR141" s="359"/>
      <c r="LXS141" s="359"/>
      <c r="LXT141" s="359"/>
      <c r="LXU141" s="359"/>
      <c r="LXV141" s="359"/>
      <c r="LXW141" s="359"/>
      <c r="LXX141" s="359"/>
      <c r="LXY141" s="359"/>
      <c r="LXZ141" s="359"/>
      <c r="LYA141" s="359"/>
      <c r="LYB141" s="359"/>
      <c r="LYC141" s="359"/>
      <c r="LYD141" s="359"/>
      <c r="LYE141" s="359"/>
      <c r="LYF141" s="359"/>
      <c r="LYG141" s="359"/>
      <c r="LYH141" s="359"/>
      <c r="LYI141" s="359"/>
      <c r="LYJ141" s="359"/>
      <c r="LYK141" s="359"/>
      <c r="LYL141" s="359"/>
      <c r="LYM141" s="359"/>
      <c r="LYN141" s="359"/>
      <c r="LYO141" s="359"/>
      <c r="LYP141" s="359"/>
      <c r="LYQ141" s="359"/>
      <c r="LYR141" s="359"/>
      <c r="LYS141" s="359"/>
      <c r="LYT141" s="359"/>
      <c r="LYU141" s="359"/>
      <c r="LYV141" s="359"/>
      <c r="LYW141" s="359"/>
      <c r="LYX141" s="359"/>
      <c r="LYY141" s="359"/>
      <c r="LYZ141" s="359"/>
      <c r="LZA141" s="359"/>
      <c r="LZB141" s="359"/>
      <c r="LZC141" s="359"/>
      <c r="LZD141" s="359"/>
      <c r="LZE141" s="359"/>
      <c r="LZF141" s="359"/>
      <c r="LZG141" s="359"/>
      <c r="LZH141" s="359"/>
      <c r="LZI141" s="359"/>
      <c r="LZJ141" s="359"/>
      <c r="LZK141" s="359"/>
      <c r="LZL141" s="359"/>
      <c r="LZM141" s="359"/>
      <c r="LZN141" s="359"/>
      <c r="LZO141" s="359"/>
      <c r="LZP141" s="359"/>
      <c r="LZQ141" s="359"/>
      <c r="LZR141" s="359"/>
      <c r="LZS141" s="359"/>
      <c r="LZT141" s="359"/>
      <c r="LZU141" s="359"/>
      <c r="LZV141" s="359"/>
      <c r="LZW141" s="359"/>
      <c r="LZX141" s="359"/>
      <c r="LZY141" s="359"/>
      <c r="LZZ141" s="359"/>
      <c r="MAA141" s="359"/>
      <c r="MAB141" s="359"/>
      <c r="MAC141" s="359"/>
      <c r="MAD141" s="359"/>
      <c r="MAE141" s="359"/>
      <c r="MAF141" s="359"/>
      <c r="MAG141" s="359"/>
      <c r="MAH141" s="359"/>
      <c r="MAI141" s="359"/>
      <c r="MAJ141" s="359"/>
      <c r="MAK141" s="359"/>
      <c r="MAL141" s="359"/>
      <c r="MAM141" s="359"/>
      <c r="MAN141" s="359"/>
      <c r="MAO141" s="359"/>
      <c r="MAP141" s="359"/>
      <c r="MAQ141" s="359"/>
      <c r="MAR141" s="359"/>
      <c r="MAS141" s="359"/>
      <c r="MAT141" s="359"/>
      <c r="MAU141" s="359"/>
      <c r="MAV141" s="359"/>
      <c r="MAW141" s="359"/>
      <c r="MAX141" s="359"/>
      <c r="MAY141" s="359"/>
      <c r="MAZ141" s="359"/>
      <c r="MBA141" s="359"/>
      <c r="MBB141" s="359"/>
      <c r="MBC141" s="359"/>
      <c r="MBD141" s="359"/>
      <c r="MBE141" s="359"/>
      <c r="MBF141" s="359"/>
      <c r="MBG141" s="359"/>
      <c r="MBH141" s="359"/>
      <c r="MBI141" s="359"/>
      <c r="MBJ141" s="359"/>
      <c r="MBK141" s="359"/>
      <c r="MBL141" s="359"/>
      <c r="MBM141" s="359"/>
      <c r="MBN141" s="359"/>
      <c r="MBO141" s="359"/>
      <c r="MBP141" s="359"/>
      <c r="MBQ141" s="359"/>
      <c r="MBR141" s="359"/>
      <c r="MBS141" s="359"/>
      <c r="MBT141" s="359"/>
      <c r="MBU141" s="359"/>
      <c r="MBV141" s="359"/>
      <c r="MBW141" s="359"/>
      <c r="MBX141" s="359"/>
      <c r="MBY141" s="359"/>
      <c r="MBZ141" s="359"/>
      <c r="MCA141" s="359"/>
      <c r="MCB141" s="359"/>
      <c r="MCC141" s="359"/>
      <c r="MCD141" s="359"/>
      <c r="MCE141" s="359"/>
      <c r="MCF141" s="359"/>
      <c r="MCG141" s="359"/>
      <c r="MCH141" s="359"/>
      <c r="MCI141" s="359"/>
      <c r="MCJ141" s="359"/>
      <c r="MCK141" s="359"/>
      <c r="MCL141" s="359"/>
      <c r="MCM141" s="359"/>
      <c r="MCN141" s="359"/>
      <c r="MCO141" s="359"/>
      <c r="MCP141" s="359"/>
      <c r="MCQ141" s="359"/>
      <c r="MCR141" s="359"/>
      <c r="MCS141" s="359"/>
      <c r="MCT141" s="359"/>
      <c r="MCU141" s="359"/>
      <c r="MCV141" s="359"/>
      <c r="MCW141" s="359"/>
      <c r="MCX141" s="359"/>
      <c r="MCY141" s="359"/>
      <c r="MCZ141" s="359"/>
      <c r="MDA141" s="359"/>
      <c r="MDB141" s="359"/>
      <c r="MDC141" s="359"/>
      <c r="MDD141" s="359"/>
      <c r="MDE141" s="359"/>
      <c r="MDF141" s="359"/>
      <c r="MDG141" s="359"/>
      <c r="MDH141" s="359"/>
      <c r="MDI141" s="359"/>
      <c r="MDJ141" s="359"/>
      <c r="MDK141" s="359"/>
      <c r="MDL141" s="359"/>
      <c r="MDM141" s="359"/>
      <c r="MDN141" s="359"/>
      <c r="MDO141" s="359"/>
      <c r="MDP141" s="359"/>
      <c r="MDQ141" s="359"/>
      <c r="MDR141" s="359"/>
      <c r="MDS141" s="359"/>
      <c r="MDT141" s="359"/>
      <c r="MDU141" s="359"/>
      <c r="MDV141" s="359"/>
      <c r="MDW141" s="359"/>
      <c r="MDX141" s="359"/>
      <c r="MDY141" s="359"/>
      <c r="MDZ141" s="359"/>
      <c r="MEA141" s="359"/>
      <c r="MEB141" s="359"/>
      <c r="MEC141" s="359"/>
      <c r="MED141" s="359"/>
      <c r="MEE141" s="359"/>
      <c r="MEF141" s="359"/>
      <c r="MEG141" s="359"/>
      <c r="MEH141" s="359"/>
      <c r="MEI141" s="359"/>
      <c r="MEJ141" s="359"/>
      <c r="MEK141" s="359"/>
      <c r="MEL141" s="359"/>
      <c r="MEM141" s="359"/>
      <c r="MEN141" s="359"/>
      <c r="MEO141" s="359"/>
      <c r="MEP141" s="359"/>
      <c r="MEQ141" s="359"/>
      <c r="MER141" s="359"/>
      <c r="MES141" s="359"/>
      <c r="MET141" s="359"/>
      <c r="MEU141" s="359"/>
      <c r="MEV141" s="359"/>
      <c r="MEW141" s="359"/>
      <c r="MEX141" s="359"/>
      <c r="MEY141" s="359"/>
      <c r="MEZ141" s="359"/>
      <c r="MFA141" s="359"/>
      <c r="MFB141" s="359"/>
      <c r="MFC141" s="359"/>
      <c r="MFD141" s="359"/>
      <c r="MFE141" s="359"/>
      <c r="MFF141" s="359"/>
      <c r="MFG141" s="359"/>
      <c r="MFH141" s="359"/>
      <c r="MFI141" s="359"/>
      <c r="MFJ141" s="359"/>
      <c r="MFK141" s="359"/>
      <c r="MFL141" s="359"/>
      <c r="MFM141" s="359"/>
      <c r="MFN141" s="359"/>
      <c r="MFO141" s="359"/>
      <c r="MFP141" s="359"/>
      <c r="MFQ141" s="359"/>
      <c r="MFR141" s="359"/>
      <c r="MFS141" s="359"/>
      <c r="MFT141" s="359"/>
      <c r="MFU141" s="359"/>
      <c r="MFV141" s="359"/>
      <c r="MFW141" s="359"/>
      <c r="MFX141" s="359"/>
      <c r="MFY141" s="359"/>
      <c r="MFZ141" s="359"/>
      <c r="MGA141" s="359"/>
      <c r="MGB141" s="359"/>
      <c r="MGC141" s="359"/>
      <c r="MGD141" s="359"/>
      <c r="MGE141" s="359"/>
      <c r="MGF141" s="359"/>
      <c r="MGG141" s="359"/>
      <c r="MGH141" s="359"/>
      <c r="MGI141" s="359"/>
      <c r="MGJ141" s="359"/>
      <c r="MGK141" s="359"/>
      <c r="MGL141" s="359"/>
      <c r="MGM141" s="359"/>
      <c r="MGN141" s="359"/>
      <c r="MGO141" s="359"/>
      <c r="MGP141" s="359"/>
      <c r="MGQ141" s="359"/>
      <c r="MGR141" s="359"/>
      <c r="MGS141" s="359"/>
      <c r="MGT141" s="359"/>
      <c r="MGU141" s="359"/>
      <c r="MGV141" s="359"/>
      <c r="MGW141" s="359"/>
      <c r="MGX141" s="359"/>
      <c r="MGY141" s="359"/>
      <c r="MGZ141" s="359"/>
      <c r="MHA141" s="359"/>
      <c r="MHB141" s="359"/>
      <c r="MHC141" s="359"/>
      <c r="MHD141" s="359"/>
      <c r="MHE141" s="359"/>
      <c r="MHF141" s="359"/>
      <c r="MHG141" s="359"/>
      <c r="MHH141" s="359"/>
      <c r="MHI141" s="359"/>
      <c r="MHJ141" s="359"/>
      <c r="MHK141" s="359"/>
      <c r="MHL141" s="359"/>
      <c r="MHM141" s="359"/>
      <c r="MHN141" s="359"/>
      <c r="MHO141" s="359"/>
      <c r="MHP141" s="359"/>
      <c r="MHQ141" s="359"/>
      <c r="MHR141" s="359"/>
      <c r="MHS141" s="359"/>
      <c r="MHT141" s="359"/>
      <c r="MHU141" s="359"/>
      <c r="MHV141" s="359"/>
      <c r="MHW141" s="359"/>
      <c r="MHX141" s="359"/>
      <c r="MHY141" s="359"/>
      <c r="MHZ141" s="359"/>
      <c r="MIA141" s="359"/>
      <c r="MIB141" s="359"/>
      <c r="MIC141" s="359"/>
      <c r="MID141" s="359"/>
      <c r="MIE141" s="359"/>
      <c r="MIF141" s="359"/>
      <c r="MIG141" s="359"/>
      <c r="MIH141" s="359"/>
      <c r="MII141" s="359"/>
      <c r="MIJ141" s="359"/>
      <c r="MIK141" s="359"/>
      <c r="MIL141" s="359"/>
      <c r="MIM141" s="359"/>
      <c r="MIN141" s="359"/>
      <c r="MIO141" s="359"/>
      <c r="MIP141" s="359"/>
      <c r="MIQ141" s="359"/>
      <c r="MIR141" s="359"/>
      <c r="MIS141" s="359"/>
      <c r="MIT141" s="359"/>
      <c r="MIU141" s="359"/>
      <c r="MIV141" s="359"/>
      <c r="MIW141" s="359"/>
      <c r="MIX141" s="359"/>
      <c r="MIY141" s="359"/>
      <c r="MIZ141" s="359"/>
      <c r="MJA141" s="359"/>
      <c r="MJB141" s="359"/>
      <c r="MJC141" s="359"/>
      <c r="MJD141" s="359"/>
      <c r="MJE141" s="359"/>
      <c r="MJF141" s="359"/>
      <c r="MJG141" s="359"/>
      <c r="MJH141" s="359"/>
      <c r="MJI141" s="359"/>
      <c r="MJJ141" s="359"/>
      <c r="MJK141" s="359"/>
      <c r="MJL141" s="359"/>
      <c r="MJM141" s="359"/>
      <c r="MJN141" s="359"/>
      <c r="MJO141" s="359"/>
      <c r="MJP141" s="359"/>
      <c r="MJQ141" s="359"/>
      <c r="MJR141" s="359"/>
      <c r="MJS141" s="359"/>
      <c r="MJT141" s="359"/>
      <c r="MJU141" s="359"/>
      <c r="MJV141" s="359"/>
      <c r="MJW141" s="359"/>
      <c r="MJX141" s="359"/>
      <c r="MJY141" s="359"/>
      <c r="MJZ141" s="359"/>
      <c r="MKA141" s="359"/>
      <c r="MKB141" s="359"/>
      <c r="MKC141" s="359"/>
      <c r="MKD141" s="359"/>
      <c r="MKE141" s="359"/>
      <c r="MKF141" s="359"/>
      <c r="MKG141" s="359"/>
      <c r="MKH141" s="359"/>
      <c r="MKI141" s="359"/>
      <c r="MKJ141" s="359"/>
      <c r="MKK141" s="359"/>
      <c r="MKL141" s="359"/>
      <c r="MKM141" s="359"/>
      <c r="MKN141" s="359"/>
      <c r="MKO141" s="359"/>
      <c r="MKP141" s="359"/>
      <c r="MKQ141" s="359"/>
      <c r="MKR141" s="359"/>
      <c r="MKS141" s="359"/>
      <c r="MKT141" s="359"/>
      <c r="MKU141" s="359"/>
      <c r="MKV141" s="359"/>
      <c r="MKW141" s="359"/>
      <c r="MKX141" s="359"/>
      <c r="MKY141" s="359"/>
      <c r="MKZ141" s="359"/>
      <c r="MLA141" s="359"/>
      <c r="MLB141" s="359"/>
      <c r="MLC141" s="359"/>
      <c r="MLD141" s="359"/>
      <c r="MLE141" s="359"/>
      <c r="MLF141" s="359"/>
      <c r="MLG141" s="359"/>
      <c r="MLH141" s="359"/>
      <c r="MLI141" s="359"/>
      <c r="MLJ141" s="359"/>
      <c r="MLK141" s="359"/>
      <c r="MLL141" s="359"/>
      <c r="MLM141" s="359"/>
      <c r="MLN141" s="359"/>
      <c r="MLO141" s="359"/>
      <c r="MLP141" s="359"/>
      <c r="MLQ141" s="359"/>
      <c r="MLR141" s="359"/>
      <c r="MLS141" s="359"/>
      <c r="MLT141" s="359"/>
      <c r="MLU141" s="359"/>
      <c r="MLV141" s="359"/>
      <c r="MLW141" s="359"/>
      <c r="MLX141" s="359"/>
      <c r="MLY141" s="359"/>
      <c r="MLZ141" s="359"/>
      <c r="MMA141" s="359"/>
      <c r="MMB141" s="359"/>
      <c r="MMC141" s="359"/>
      <c r="MMD141" s="359"/>
      <c r="MME141" s="359"/>
      <c r="MMF141" s="359"/>
      <c r="MMG141" s="359"/>
      <c r="MMH141" s="359"/>
      <c r="MMI141" s="359"/>
      <c r="MMJ141" s="359"/>
      <c r="MMK141" s="359"/>
      <c r="MML141" s="359"/>
      <c r="MMM141" s="359"/>
      <c r="MMN141" s="359"/>
      <c r="MMO141" s="359"/>
      <c r="MMP141" s="359"/>
      <c r="MMQ141" s="359"/>
      <c r="MMR141" s="359"/>
      <c r="MMS141" s="359"/>
      <c r="MMT141" s="359"/>
      <c r="MMU141" s="359"/>
      <c r="MMV141" s="359"/>
      <c r="MMW141" s="359"/>
      <c r="MMX141" s="359"/>
      <c r="MMY141" s="359"/>
      <c r="MMZ141" s="359"/>
      <c r="MNA141" s="359"/>
      <c r="MNB141" s="359"/>
      <c r="MNC141" s="359"/>
      <c r="MND141" s="359"/>
      <c r="MNE141" s="359"/>
      <c r="MNF141" s="359"/>
      <c r="MNG141" s="359"/>
      <c r="MNH141" s="359"/>
      <c r="MNI141" s="359"/>
      <c r="MNJ141" s="359"/>
      <c r="MNK141" s="359"/>
      <c r="MNL141" s="359"/>
      <c r="MNM141" s="359"/>
      <c r="MNN141" s="359"/>
      <c r="MNO141" s="359"/>
      <c r="MNP141" s="359"/>
      <c r="MNQ141" s="359"/>
      <c r="MNR141" s="359"/>
      <c r="MNS141" s="359"/>
      <c r="MNT141" s="359"/>
      <c r="MNU141" s="359"/>
      <c r="MNV141" s="359"/>
      <c r="MNW141" s="359"/>
      <c r="MNX141" s="359"/>
      <c r="MNY141" s="359"/>
      <c r="MNZ141" s="359"/>
      <c r="MOA141" s="359"/>
      <c r="MOB141" s="359"/>
      <c r="MOC141" s="359"/>
      <c r="MOD141" s="359"/>
      <c r="MOE141" s="359"/>
      <c r="MOF141" s="359"/>
      <c r="MOG141" s="359"/>
      <c r="MOH141" s="359"/>
      <c r="MOI141" s="359"/>
      <c r="MOJ141" s="359"/>
      <c r="MOK141" s="359"/>
      <c r="MOL141" s="359"/>
      <c r="MOM141" s="359"/>
      <c r="MON141" s="359"/>
      <c r="MOO141" s="359"/>
      <c r="MOP141" s="359"/>
      <c r="MOQ141" s="359"/>
      <c r="MOR141" s="359"/>
      <c r="MOS141" s="359"/>
      <c r="MOT141" s="359"/>
      <c r="MOU141" s="359"/>
      <c r="MOV141" s="359"/>
      <c r="MOW141" s="359"/>
      <c r="MOX141" s="359"/>
      <c r="MOY141" s="359"/>
      <c r="MOZ141" s="359"/>
      <c r="MPA141" s="359"/>
      <c r="MPB141" s="359"/>
      <c r="MPC141" s="359"/>
      <c r="MPD141" s="359"/>
      <c r="MPE141" s="359"/>
      <c r="MPF141" s="359"/>
      <c r="MPG141" s="359"/>
      <c r="MPH141" s="359"/>
      <c r="MPI141" s="359"/>
      <c r="MPJ141" s="359"/>
      <c r="MPK141" s="359"/>
      <c r="MPL141" s="359"/>
      <c r="MPM141" s="359"/>
      <c r="MPN141" s="359"/>
      <c r="MPO141" s="359"/>
      <c r="MPP141" s="359"/>
      <c r="MPQ141" s="359"/>
      <c r="MPR141" s="359"/>
      <c r="MPS141" s="359"/>
      <c r="MPT141" s="359"/>
      <c r="MPU141" s="359"/>
      <c r="MPV141" s="359"/>
      <c r="MPW141" s="359"/>
      <c r="MPX141" s="359"/>
      <c r="MPY141" s="359"/>
      <c r="MPZ141" s="359"/>
      <c r="MQA141" s="359"/>
      <c r="MQB141" s="359"/>
      <c r="MQC141" s="359"/>
      <c r="MQD141" s="359"/>
      <c r="MQE141" s="359"/>
      <c r="MQF141" s="359"/>
      <c r="MQG141" s="359"/>
      <c r="MQH141" s="359"/>
      <c r="MQI141" s="359"/>
      <c r="MQJ141" s="359"/>
      <c r="MQK141" s="359"/>
      <c r="MQL141" s="359"/>
      <c r="MQM141" s="359"/>
      <c r="MQN141" s="359"/>
      <c r="MQO141" s="359"/>
      <c r="MQP141" s="359"/>
      <c r="MQQ141" s="359"/>
      <c r="MQR141" s="359"/>
      <c r="MQS141" s="359"/>
      <c r="MQT141" s="359"/>
      <c r="MQU141" s="359"/>
      <c r="MQV141" s="359"/>
      <c r="MQW141" s="359"/>
      <c r="MQX141" s="359"/>
      <c r="MQY141" s="359"/>
      <c r="MQZ141" s="359"/>
      <c r="MRA141" s="359"/>
      <c r="MRB141" s="359"/>
      <c r="MRC141" s="359"/>
      <c r="MRD141" s="359"/>
      <c r="MRE141" s="359"/>
      <c r="MRF141" s="359"/>
      <c r="MRG141" s="359"/>
      <c r="MRH141" s="359"/>
      <c r="MRI141" s="359"/>
      <c r="MRJ141" s="359"/>
      <c r="MRK141" s="359"/>
      <c r="MRL141" s="359"/>
      <c r="MRM141" s="359"/>
      <c r="MRN141" s="359"/>
      <c r="MRO141" s="359"/>
      <c r="MRP141" s="359"/>
      <c r="MRQ141" s="359"/>
      <c r="MRR141" s="359"/>
      <c r="MRS141" s="359"/>
      <c r="MRT141" s="359"/>
      <c r="MRU141" s="359"/>
      <c r="MRV141" s="359"/>
      <c r="MRW141" s="359"/>
      <c r="MRX141" s="359"/>
      <c r="MRY141" s="359"/>
      <c r="MRZ141" s="359"/>
      <c r="MSA141" s="359"/>
      <c r="MSB141" s="359"/>
      <c r="MSC141" s="359"/>
      <c r="MSD141" s="359"/>
      <c r="MSE141" s="359"/>
      <c r="MSF141" s="359"/>
      <c r="MSG141" s="359"/>
      <c r="MSH141" s="359"/>
      <c r="MSI141" s="359"/>
      <c r="MSJ141" s="359"/>
      <c r="MSK141" s="359"/>
      <c r="MSL141" s="359"/>
      <c r="MSM141" s="359"/>
      <c r="MSN141" s="359"/>
      <c r="MSO141" s="359"/>
      <c r="MSP141" s="359"/>
      <c r="MSQ141" s="359"/>
      <c r="MSR141" s="359"/>
      <c r="MSS141" s="359"/>
      <c r="MST141" s="359"/>
      <c r="MSU141" s="359"/>
      <c r="MSV141" s="359"/>
      <c r="MSW141" s="359"/>
      <c r="MSX141" s="359"/>
      <c r="MSY141" s="359"/>
      <c r="MSZ141" s="359"/>
      <c r="MTA141" s="359"/>
      <c r="MTB141" s="359"/>
      <c r="MTC141" s="359"/>
      <c r="MTD141" s="359"/>
      <c r="MTE141" s="359"/>
      <c r="MTF141" s="359"/>
      <c r="MTG141" s="359"/>
      <c r="MTH141" s="359"/>
      <c r="MTI141" s="359"/>
      <c r="MTJ141" s="359"/>
      <c r="MTK141" s="359"/>
      <c r="MTL141" s="359"/>
      <c r="MTM141" s="359"/>
      <c r="MTN141" s="359"/>
      <c r="MTO141" s="359"/>
      <c r="MTP141" s="359"/>
      <c r="MTQ141" s="359"/>
      <c r="MTR141" s="359"/>
      <c r="MTS141" s="359"/>
      <c r="MTT141" s="359"/>
      <c r="MTU141" s="359"/>
      <c r="MTV141" s="359"/>
      <c r="MTW141" s="359"/>
      <c r="MTX141" s="359"/>
      <c r="MTY141" s="359"/>
      <c r="MTZ141" s="359"/>
      <c r="MUA141" s="359"/>
      <c r="MUB141" s="359"/>
      <c r="MUC141" s="359"/>
      <c r="MUD141" s="359"/>
      <c r="MUE141" s="359"/>
      <c r="MUF141" s="359"/>
      <c r="MUG141" s="359"/>
      <c r="MUH141" s="359"/>
      <c r="MUI141" s="359"/>
      <c r="MUJ141" s="359"/>
      <c r="MUK141" s="359"/>
      <c r="MUL141" s="359"/>
      <c r="MUM141" s="359"/>
      <c r="MUN141" s="359"/>
      <c r="MUO141" s="359"/>
      <c r="MUP141" s="359"/>
      <c r="MUQ141" s="359"/>
      <c r="MUR141" s="359"/>
      <c r="MUS141" s="359"/>
      <c r="MUT141" s="359"/>
      <c r="MUU141" s="359"/>
      <c r="MUV141" s="359"/>
      <c r="MUW141" s="359"/>
      <c r="MUX141" s="359"/>
      <c r="MUY141" s="359"/>
      <c r="MUZ141" s="359"/>
      <c r="MVA141" s="359"/>
      <c r="MVB141" s="359"/>
      <c r="MVC141" s="359"/>
      <c r="MVD141" s="359"/>
      <c r="MVE141" s="359"/>
      <c r="MVF141" s="359"/>
      <c r="MVG141" s="359"/>
      <c r="MVH141" s="359"/>
      <c r="MVI141" s="359"/>
      <c r="MVJ141" s="359"/>
      <c r="MVK141" s="359"/>
      <c r="MVL141" s="359"/>
      <c r="MVM141" s="359"/>
      <c r="MVN141" s="359"/>
      <c r="MVO141" s="359"/>
      <c r="MVP141" s="359"/>
      <c r="MVQ141" s="359"/>
      <c r="MVR141" s="359"/>
      <c r="MVS141" s="359"/>
      <c r="MVT141" s="359"/>
      <c r="MVU141" s="359"/>
      <c r="MVV141" s="359"/>
      <c r="MVW141" s="359"/>
      <c r="MVX141" s="359"/>
      <c r="MVY141" s="359"/>
      <c r="MVZ141" s="359"/>
      <c r="MWA141" s="359"/>
      <c r="MWB141" s="359"/>
      <c r="MWC141" s="359"/>
      <c r="MWD141" s="359"/>
      <c r="MWE141" s="359"/>
      <c r="MWF141" s="359"/>
      <c r="MWG141" s="359"/>
      <c r="MWH141" s="359"/>
      <c r="MWI141" s="359"/>
      <c r="MWJ141" s="359"/>
      <c r="MWK141" s="359"/>
      <c r="MWL141" s="359"/>
      <c r="MWM141" s="359"/>
      <c r="MWN141" s="359"/>
      <c r="MWO141" s="359"/>
      <c r="MWP141" s="359"/>
      <c r="MWQ141" s="359"/>
      <c r="MWR141" s="359"/>
      <c r="MWS141" s="359"/>
      <c r="MWT141" s="359"/>
      <c r="MWU141" s="359"/>
      <c r="MWV141" s="359"/>
      <c r="MWW141" s="359"/>
      <c r="MWX141" s="359"/>
      <c r="MWY141" s="359"/>
      <c r="MWZ141" s="359"/>
      <c r="MXA141" s="359"/>
      <c r="MXB141" s="359"/>
      <c r="MXC141" s="359"/>
      <c r="MXD141" s="359"/>
      <c r="MXE141" s="359"/>
      <c r="MXF141" s="359"/>
      <c r="MXG141" s="359"/>
      <c r="MXH141" s="359"/>
      <c r="MXI141" s="359"/>
      <c r="MXJ141" s="359"/>
      <c r="MXK141" s="359"/>
      <c r="MXL141" s="359"/>
      <c r="MXM141" s="359"/>
      <c r="MXN141" s="359"/>
      <c r="MXO141" s="359"/>
      <c r="MXP141" s="359"/>
      <c r="MXQ141" s="359"/>
      <c r="MXR141" s="359"/>
      <c r="MXS141" s="359"/>
      <c r="MXT141" s="359"/>
      <c r="MXU141" s="359"/>
      <c r="MXV141" s="359"/>
      <c r="MXW141" s="359"/>
      <c r="MXX141" s="359"/>
      <c r="MXY141" s="359"/>
      <c r="MXZ141" s="359"/>
      <c r="MYA141" s="359"/>
      <c r="MYB141" s="359"/>
      <c r="MYC141" s="359"/>
      <c r="MYD141" s="359"/>
      <c r="MYE141" s="359"/>
      <c r="MYF141" s="359"/>
      <c r="MYG141" s="359"/>
      <c r="MYH141" s="359"/>
      <c r="MYI141" s="359"/>
      <c r="MYJ141" s="359"/>
      <c r="MYK141" s="359"/>
      <c r="MYL141" s="359"/>
      <c r="MYM141" s="359"/>
      <c r="MYN141" s="359"/>
      <c r="MYO141" s="359"/>
      <c r="MYP141" s="359"/>
      <c r="MYQ141" s="359"/>
      <c r="MYR141" s="359"/>
      <c r="MYS141" s="359"/>
      <c r="MYT141" s="359"/>
      <c r="MYU141" s="359"/>
      <c r="MYV141" s="359"/>
      <c r="MYW141" s="359"/>
      <c r="MYX141" s="359"/>
      <c r="MYY141" s="359"/>
      <c r="MYZ141" s="359"/>
      <c r="MZA141" s="359"/>
      <c r="MZB141" s="359"/>
      <c r="MZC141" s="359"/>
      <c r="MZD141" s="359"/>
      <c r="MZE141" s="359"/>
      <c r="MZF141" s="359"/>
      <c r="MZG141" s="359"/>
      <c r="MZH141" s="359"/>
      <c r="MZI141" s="359"/>
      <c r="MZJ141" s="359"/>
      <c r="MZK141" s="359"/>
      <c r="MZL141" s="359"/>
      <c r="MZM141" s="359"/>
      <c r="MZN141" s="359"/>
      <c r="MZO141" s="359"/>
      <c r="MZP141" s="359"/>
      <c r="MZQ141" s="359"/>
      <c r="MZR141" s="359"/>
      <c r="MZS141" s="359"/>
      <c r="MZT141" s="359"/>
      <c r="MZU141" s="359"/>
      <c r="MZV141" s="359"/>
      <c r="MZW141" s="359"/>
      <c r="MZX141" s="359"/>
      <c r="MZY141" s="359"/>
      <c r="MZZ141" s="359"/>
      <c r="NAA141" s="359"/>
      <c r="NAB141" s="359"/>
      <c r="NAC141" s="359"/>
      <c r="NAD141" s="359"/>
      <c r="NAE141" s="359"/>
      <c r="NAF141" s="359"/>
      <c r="NAG141" s="359"/>
      <c r="NAH141" s="359"/>
      <c r="NAI141" s="359"/>
      <c r="NAJ141" s="359"/>
      <c r="NAK141" s="359"/>
      <c r="NAL141" s="359"/>
      <c r="NAM141" s="359"/>
      <c r="NAN141" s="359"/>
      <c r="NAO141" s="359"/>
      <c r="NAP141" s="359"/>
      <c r="NAQ141" s="359"/>
      <c r="NAR141" s="359"/>
      <c r="NAS141" s="359"/>
      <c r="NAT141" s="359"/>
      <c r="NAU141" s="359"/>
      <c r="NAV141" s="359"/>
      <c r="NAW141" s="359"/>
      <c r="NAX141" s="359"/>
      <c r="NAY141" s="359"/>
      <c r="NAZ141" s="359"/>
      <c r="NBA141" s="359"/>
      <c r="NBB141" s="359"/>
      <c r="NBC141" s="359"/>
      <c r="NBD141" s="359"/>
      <c r="NBE141" s="359"/>
      <c r="NBF141" s="359"/>
      <c r="NBG141" s="359"/>
      <c r="NBH141" s="359"/>
      <c r="NBI141" s="359"/>
      <c r="NBJ141" s="359"/>
      <c r="NBK141" s="359"/>
      <c r="NBL141" s="359"/>
      <c r="NBM141" s="359"/>
      <c r="NBN141" s="359"/>
      <c r="NBO141" s="359"/>
      <c r="NBP141" s="359"/>
      <c r="NBQ141" s="359"/>
      <c r="NBR141" s="359"/>
      <c r="NBS141" s="359"/>
      <c r="NBT141" s="359"/>
      <c r="NBU141" s="359"/>
      <c r="NBV141" s="359"/>
      <c r="NBW141" s="359"/>
      <c r="NBX141" s="359"/>
      <c r="NBY141" s="359"/>
      <c r="NBZ141" s="359"/>
      <c r="NCA141" s="359"/>
      <c r="NCB141" s="359"/>
      <c r="NCC141" s="359"/>
      <c r="NCD141" s="359"/>
      <c r="NCE141" s="359"/>
      <c r="NCF141" s="359"/>
      <c r="NCG141" s="359"/>
      <c r="NCH141" s="359"/>
      <c r="NCI141" s="359"/>
      <c r="NCJ141" s="359"/>
      <c r="NCK141" s="359"/>
      <c r="NCL141" s="359"/>
      <c r="NCM141" s="359"/>
      <c r="NCN141" s="359"/>
      <c r="NCO141" s="359"/>
      <c r="NCP141" s="359"/>
      <c r="NCQ141" s="359"/>
      <c r="NCR141" s="359"/>
      <c r="NCS141" s="359"/>
      <c r="NCT141" s="359"/>
      <c r="NCU141" s="359"/>
      <c r="NCV141" s="359"/>
      <c r="NCW141" s="359"/>
      <c r="NCX141" s="359"/>
      <c r="NCY141" s="359"/>
      <c r="NCZ141" s="359"/>
      <c r="NDA141" s="359"/>
      <c r="NDB141" s="359"/>
      <c r="NDC141" s="359"/>
      <c r="NDD141" s="359"/>
      <c r="NDE141" s="359"/>
      <c r="NDF141" s="359"/>
      <c r="NDG141" s="359"/>
      <c r="NDH141" s="359"/>
      <c r="NDI141" s="359"/>
      <c r="NDJ141" s="359"/>
      <c r="NDK141" s="359"/>
      <c r="NDL141" s="359"/>
      <c r="NDM141" s="359"/>
      <c r="NDN141" s="359"/>
      <c r="NDO141" s="359"/>
      <c r="NDP141" s="359"/>
      <c r="NDQ141" s="359"/>
      <c r="NDR141" s="359"/>
      <c r="NDS141" s="359"/>
      <c r="NDT141" s="359"/>
      <c r="NDU141" s="359"/>
      <c r="NDV141" s="359"/>
      <c r="NDW141" s="359"/>
      <c r="NDX141" s="359"/>
      <c r="NDY141" s="359"/>
      <c r="NDZ141" s="359"/>
      <c r="NEA141" s="359"/>
      <c r="NEB141" s="359"/>
      <c r="NEC141" s="359"/>
      <c r="NED141" s="359"/>
      <c r="NEE141" s="359"/>
      <c r="NEF141" s="359"/>
      <c r="NEG141" s="359"/>
      <c r="NEH141" s="359"/>
      <c r="NEI141" s="359"/>
      <c r="NEJ141" s="359"/>
      <c r="NEK141" s="359"/>
      <c r="NEL141" s="359"/>
      <c r="NEM141" s="359"/>
      <c r="NEN141" s="359"/>
      <c r="NEO141" s="359"/>
      <c r="NEP141" s="359"/>
      <c r="NEQ141" s="359"/>
      <c r="NER141" s="359"/>
      <c r="NES141" s="359"/>
      <c r="NET141" s="359"/>
      <c r="NEU141" s="359"/>
      <c r="NEV141" s="359"/>
      <c r="NEW141" s="359"/>
      <c r="NEX141" s="359"/>
      <c r="NEY141" s="359"/>
      <c r="NEZ141" s="359"/>
      <c r="NFA141" s="359"/>
      <c r="NFB141" s="359"/>
      <c r="NFC141" s="359"/>
      <c r="NFD141" s="359"/>
      <c r="NFE141" s="359"/>
      <c r="NFF141" s="359"/>
      <c r="NFG141" s="359"/>
      <c r="NFH141" s="359"/>
      <c r="NFI141" s="359"/>
      <c r="NFJ141" s="359"/>
      <c r="NFK141" s="359"/>
      <c r="NFL141" s="359"/>
      <c r="NFM141" s="359"/>
      <c r="NFN141" s="359"/>
      <c r="NFO141" s="359"/>
      <c r="NFP141" s="359"/>
      <c r="NFQ141" s="359"/>
      <c r="NFR141" s="359"/>
      <c r="NFS141" s="359"/>
      <c r="NFT141" s="359"/>
      <c r="NFU141" s="359"/>
      <c r="NFV141" s="359"/>
      <c r="NFW141" s="359"/>
      <c r="NFX141" s="359"/>
      <c r="NFY141" s="359"/>
      <c r="NFZ141" s="359"/>
      <c r="NGA141" s="359"/>
      <c r="NGB141" s="359"/>
      <c r="NGC141" s="359"/>
      <c r="NGD141" s="359"/>
      <c r="NGE141" s="359"/>
      <c r="NGF141" s="359"/>
      <c r="NGG141" s="359"/>
      <c r="NGH141" s="359"/>
      <c r="NGI141" s="359"/>
      <c r="NGJ141" s="359"/>
      <c r="NGK141" s="359"/>
      <c r="NGL141" s="359"/>
      <c r="NGM141" s="359"/>
      <c r="NGN141" s="359"/>
      <c r="NGO141" s="359"/>
      <c r="NGP141" s="359"/>
      <c r="NGQ141" s="359"/>
      <c r="NGR141" s="359"/>
      <c r="NGS141" s="359"/>
      <c r="NGT141" s="359"/>
      <c r="NGU141" s="359"/>
      <c r="NGV141" s="359"/>
      <c r="NGW141" s="359"/>
      <c r="NGX141" s="359"/>
      <c r="NGY141" s="359"/>
      <c r="NGZ141" s="359"/>
      <c r="NHA141" s="359"/>
      <c r="NHB141" s="359"/>
      <c r="NHC141" s="359"/>
      <c r="NHD141" s="359"/>
      <c r="NHE141" s="359"/>
      <c r="NHF141" s="359"/>
      <c r="NHG141" s="359"/>
      <c r="NHH141" s="359"/>
      <c r="NHI141" s="359"/>
      <c r="NHJ141" s="359"/>
      <c r="NHK141" s="359"/>
      <c r="NHL141" s="359"/>
      <c r="NHM141" s="359"/>
      <c r="NHN141" s="359"/>
      <c r="NHO141" s="359"/>
      <c r="NHP141" s="359"/>
      <c r="NHQ141" s="359"/>
      <c r="NHR141" s="359"/>
      <c r="NHS141" s="359"/>
      <c r="NHT141" s="359"/>
      <c r="NHU141" s="359"/>
      <c r="NHV141" s="359"/>
      <c r="NHW141" s="359"/>
      <c r="NHX141" s="359"/>
      <c r="NHY141" s="359"/>
      <c r="NHZ141" s="359"/>
      <c r="NIA141" s="359"/>
      <c r="NIB141" s="359"/>
      <c r="NIC141" s="359"/>
      <c r="NID141" s="359"/>
      <c r="NIE141" s="359"/>
      <c r="NIF141" s="359"/>
      <c r="NIG141" s="359"/>
      <c r="NIH141" s="359"/>
      <c r="NII141" s="359"/>
      <c r="NIJ141" s="359"/>
      <c r="NIK141" s="359"/>
      <c r="NIL141" s="359"/>
      <c r="NIM141" s="359"/>
      <c r="NIN141" s="359"/>
      <c r="NIO141" s="359"/>
      <c r="NIP141" s="359"/>
      <c r="NIQ141" s="359"/>
      <c r="NIR141" s="359"/>
      <c r="NIS141" s="359"/>
      <c r="NIT141" s="359"/>
      <c r="NIU141" s="359"/>
      <c r="NIV141" s="359"/>
      <c r="NIW141" s="359"/>
      <c r="NIX141" s="359"/>
      <c r="NIY141" s="359"/>
      <c r="NIZ141" s="359"/>
      <c r="NJA141" s="359"/>
      <c r="NJB141" s="359"/>
      <c r="NJC141" s="359"/>
      <c r="NJD141" s="359"/>
      <c r="NJE141" s="359"/>
      <c r="NJF141" s="359"/>
      <c r="NJG141" s="359"/>
      <c r="NJH141" s="359"/>
      <c r="NJI141" s="359"/>
      <c r="NJJ141" s="359"/>
      <c r="NJK141" s="359"/>
      <c r="NJL141" s="359"/>
      <c r="NJM141" s="359"/>
      <c r="NJN141" s="359"/>
      <c r="NJO141" s="359"/>
      <c r="NJP141" s="359"/>
      <c r="NJQ141" s="359"/>
      <c r="NJR141" s="359"/>
      <c r="NJS141" s="359"/>
      <c r="NJT141" s="359"/>
      <c r="NJU141" s="359"/>
      <c r="NJV141" s="359"/>
      <c r="NJW141" s="359"/>
      <c r="NJX141" s="359"/>
      <c r="NJY141" s="359"/>
      <c r="NJZ141" s="359"/>
      <c r="NKA141" s="359"/>
      <c r="NKB141" s="359"/>
      <c r="NKC141" s="359"/>
      <c r="NKD141" s="359"/>
      <c r="NKE141" s="359"/>
      <c r="NKF141" s="359"/>
      <c r="NKG141" s="359"/>
      <c r="NKH141" s="359"/>
      <c r="NKI141" s="359"/>
      <c r="NKJ141" s="359"/>
      <c r="NKK141" s="359"/>
      <c r="NKL141" s="359"/>
      <c r="NKM141" s="359"/>
      <c r="NKN141" s="359"/>
      <c r="NKO141" s="359"/>
      <c r="NKP141" s="359"/>
      <c r="NKQ141" s="359"/>
      <c r="NKR141" s="359"/>
      <c r="NKS141" s="359"/>
      <c r="NKT141" s="359"/>
      <c r="NKU141" s="359"/>
      <c r="NKV141" s="359"/>
      <c r="NKW141" s="359"/>
      <c r="NKX141" s="359"/>
      <c r="NKY141" s="359"/>
      <c r="NKZ141" s="359"/>
      <c r="NLA141" s="359"/>
      <c r="NLB141" s="359"/>
      <c r="NLC141" s="359"/>
      <c r="NLD141" s="359"/>
      <c r="NLE141" s="359"/>
      <c r="NLF141" s="359"/>
      <c r="NLG141" s="359"/>
      <c r="NLH141" s="359"/>
      <c r="NLI141" s="359"/>
      <c r="NLJ141" s="359"/>
      <c r="NLK141" s="359"/>
      <c r="NLL141" s="359"/>
      <c r="NLM141" s="359"/>
      <c r="NLN141" s="359"/>
      <c r="NLO141" s="359"/>
      <c r="NLP141" s="359"/>
      <c r="NLQ141" s="359"/>
      <c r="NLR141" s="359"/>
      <c r="NLS141" s="359"/>
      <c r="NLT141" s="359"/>
      <c r="NLU141" s="359"/>
      <c r="NLV141" s="359"/>
      <c r="NLW141" s="359"/>
      <c r="NLX141" s="359"/>
      <c r="NLY141" s="359"/>
      <c r="NLZ141" s="359"/>
      <c r="NMA141" s="359"/>
      <c r="NMB141" s="359"/>
      <c r="NMC141" s="359"/>
      <c r="NMD141" s="359"/>
      <c r="NME141" s="359"/>
      <c r="NMF141" s="359"/>
      <c r="NMG141" s="359"/>
      <c r="NMH141" s="359"/>
      <c r="NMI141" s="359"/>
      <c r="NMJ141" s="359"/>
      <c r="NMK141" s="359"/>
      <c r="NML141" s="359"/>
      <c r="NMM141" s="359"/>
      <c r="NMN141" s="359"/>
      <c r="NMO141" s="359"/>
      <c r="NMP141" s="359"/>
      <c r="NMQ141" s="359"/>
      <c r="NMR141" s="359"/>
      <c r="NMS141" s="359"/>
      <c r="NMT141" s="359"/>
      <c r="NMU141" s="359"/>
      <c r="NMV141" s="359"/>
      <c r="NMW141" s="359"/>
      <c r="NMX141" s="359"/>
      <c r="NMY141" s="359"/>
      <c r="NMZ141" s="359"/>
      <c r="NNA141" s="359"/>
      <c r="NNB141" s="359"/>
      <c r="NNC141" s="359"/>
      <c r="NND141" s="359"/>
      <c r="NNE141" s="359"/>
      <c r="NNF141" s="359"/>
      <c r="NNG141" s="359"/>
      <c r="NNH141" s="359"/>
      <c r="NNI141" s="359"/>
      <c r="NNJ141" s="359"/>
      <c r="NNK141" s="359"/>
      <c r="NNL141" s="359"/>
      <c r="NNM141" s="359"/>
      <c r="NNN141" s="359"/>
      <c r="NNO141" s="359"/>
      <c r="NNP141" s="359"/>
      <c r="NNQ141" s="359"/>
      <c r="NNR141" s="359"/>
      <c r="NNS141" s="359"/>
      <c r="NNT141" s="359"/>
      <c r="NNU141" s="359"/>
      <c r="NNV141" s="359"/>
      <c r="NNW141" s="359"/>
      <c r="NNX141" s="359"/>
      <c r="NNY141" s="359"/>
      <c r="NNZ141" s="359"/>
      <c r="NOA141" s="359"/>
      <c r="NOB141" s="359"/>
      <c r="NOC141" s="359"/>
      <c r="NOD141" s="359"/>
      <c r="NOE141" s="359"/>
      <c r="NOF141" s="359"/>
      <c r="NOG141" s="359"/>
      <c r="NOH141" s="359"/>
      <c r="NOI141" s="359"/>
      <c r="NOJ141" s="359"/>
      <c r="NOK141" s="359"/>
      <c r="NOL141" s="359"/>
      <c r="NOM141" s="359"/>
      <c r="NON141" s="359"/>
      <c r="NOO141" s="359"/>
      <c r="NOP141" s="359"/>
      <c r="NOQ141" s="359"/>
      <c r="NOR141" s="359"/>
      <c r="NOS141" s="359"/>
      <c r="NOT141" s="359"/>
      <c r="NOU141" s="359"/>
      <c r="NOV141" s="359"/>
      <c r="NOW141" s="359"/>
      <c r="NOX141" s="359"/>
      <c r="NOY141" s="359"/>
      <c r="NOZ141" s="359"/>
      <c r="NPA141" s="359"/>
      <c r="NPB141" s="359"/>
      <c r="NPC141" s="359"/>
      <c r="NPD141" s="359"/>
      <c r="NPE141" s="359"/>
      <c r="NPF141" s="359"/>
      <c r="NPG141" s="359"/>
      <c r="NPH141" s="359"/>
      <c r="NPI141" s="359"/>
      <c r="NPJ141" s="359"/>
      <c r="NPK141" s="359"/>
      <c r="NPL141" s="359"/>
      <c r="NPM141" s="359"/>
      <c r="NPN141" s="359"/>
      <c r="NPO141" s="359"/>
      <c r="NPP141" s="359"/>
      <c r="NPQ141" s="359"/>
      <c r="NPR141" s="359"/>
      <c r="NPS141" s="359"/>
      <c r="NPT141" s="359"/>
      <c r="NPU141" s="359"/>
      <c r="NPV141" s="359"/>
      <c r="NPW141" s="359"/>
      <c r="NPX141" s="359"/>
      <c r="NPY141" s="359"/>
      <c r="NPZ141" s="359"/>
      <c r="NQA141" s="359"/>
      <c r="NQB141" s="359"/>
      <c r="NQC141" s="359"/>
      <c r="NQD141" s="359"/>
      <c r="NQE141" s="359"/>
      <c r="NQF141" s="359"/>
      <c r="NQG141" s="359"/>
      <c r="NQH141" s="359"/>
      <c r="NQI141" s="359"/>
      <c r="NQJ141" s="359"/>
      <c r="NQK141" s="359"/>
      <c r="NQL141" s="359"/>
      <c r="NQM141" s="359"/>
      <c r="NQN141" s="359"/>
      <c r="NQO141" s="359"/>
      <c r="NQP141" s="359"/>
      <c r="NQQ141" s="359"/>
      <c r="NQR141" s="359"/>
      <c r="NQS141" s="359"/>
      <c r="NQT141" s="359"/>
      <c r="NQU141" s="359"/>
      <c r="NQV141" s="359"/>
      <c r="NQW141" s="359"/>
      <c r="NQX141" s="359"/>
      <c r="NQY141" s="359"/>
      <c r="NQZ141" s="359"/>
      <c r="NRA141" s="359"/>
      <c r="NRB141" s="359"/>
      <c r="NRC141" s="359"/>
      <c r="NRD141" s="359"/>
      <c r="NRE141" s="359"/>
      <c r="NRF141" s="359"/>
      <c r="NRG141" s="359"/>
      <c r="NRH141" s="359"/>
      <c r="NRI141" s="359"/>
      <c r="NRJ141" s="359"/>
      <c r="NRK141" s="359"/>
      <c r="NRL141" s="359"/>
      <c r="NRM141" s="359"/>
      <c r="NRN141" s="359"/>
      <c r="NRO141" s="359"/>
      <c r="NRP141" s="359"/>
      <c r="NRQ141" s="359"/>
      <c r="NRR141" s="359"/>
      <c r="NRS141" s="359"/>
      <c r="NRT141" s="359"/>
      <c r="NRU141" s="359"/>
      <c r="NRV141" s="359"/>
      <c r="NRW141" s="359"/>
      <c r="NRX141" s="359"/>
      <c r="NRY141" s="359"/>
      <c r="NRZ141" s="359"/>
      <c r="NSA141" s="359"/>
      <c r="NSB141" s="359"/>
      <c r="NSC141" s="359"/>
      <c r="NSD141" s="359"/>
      <c r="NSE141" s="359"/>
      <c r="NSF141" s="359"/>
      <c r="NSG141" s="359"/>
      <c r="NSH141" s="359"/>
      <c r="NSI141" s="359"/>
      <c r="NSJ141" s="359"/>
      <c r="NSK141" s="359"/>
      <c r="NSL141" s="359"/>
      <c r="NSM141" s="359"/>
      <c r="NSN141" s="359"/>
      <c r="NSO141" s="359"/>
      <c r="NSP141" s="359"/>
      <c r="NSQ141" s="359"/>
      <c r="NSR141" s="359"/>
      <c r="NSS141" s="359"/>
      <c r="NST141" s="359"/>
      <c r="NSU141" s="359"/>
      <c r="NSV141" s="359"/>
      <c r="NSW141" s="359"/>
      <c r="NSX141" s="359"/>
      <c r="NSY141" s="359"/>
      <c r="NSZ141" s="359"/>
      <c r="NTA141" s="359"/>
      <c r="NTB141" s="359"/>
      <c r="NTC141" s="359"/>
      <c r="NTD141" s="359"/>
      <c r="NTE141" s="359"/>
      <c r="NTF141" s="359"/>
      <c r="NTG141" s="359"/>
      <c r="NTH141" s="359"/>
      <c r="NTI141" s="359"/>
      <c r="NTJ141" s="359"/>
      <c r="NTK141" s="359"/>
      <c r="NTL141" s="359"/>
      <c r="NTM141" s="359"/>
      <c r="NTN141" s="359"/>
      <c r="NTO141" s="359"/>
      <c r="NTP141" s="359"/>
      <c r="NTQ141" s="359"/>
      <c r="NTR141" s="359"/>
      <c r="NTS141" s="359"/>
      <c r="NTT141" s="359"/>
      <c r="NTU141" s="359"/>
      <c r="NTV141" s="359"/>
      <c r="NTW141" s="359"/>
      <c r="NTX141" s="359"/>
      <c r="NTY141" s="359"/>
      <c r="NTZ141" s="359"/>
      <c r="NUA141" s="359"/>
      <c r="NUB141" s="359"/>
      <c r="NUC141" s="359"/>
      <c r="NUD141" s="359"/>
      <c r="NUE141" s="359"/>
      <c r="NUF141" s="359"/>
      <c r="NUG141" s="359"/>
      <c r="NUH141" s="359"/>
      <c r="NUI141" s="359"/>
      <c r="NUJ141" s="359"/>
      <c r="NUK141" s="359"/>
      <c r="NUL141" s="359"/>
      <c r="NUM141" s="359"/>
      <c r="NUN141" s="359"/>
      <c r="NUO141" s="359"/>
      <c r="NUP141" s="359"/>
      <c r="NUQ141" s="359"/>
      <c r="NUR141" s="359"/>
      <c r="NUS141" s="359"/>
      <c r="NUT141" s="359"/>
      <c r="NUU141" s="359"/>
      <c r="NUV141" s="359"/>
      <c r="NUW141" s="359"/>
      <c r="NUX141" s="359"/>
      <c r="NUY141" s="359"/>
      <c r="NUZ141" s="359"/>
      <c r="NVA141" s="359"/>
      <c r="NVB141" s="359"/>
      <c r="NVC141" s="359"/>
      <c r="NVD141" s="359"/>
      <c r="NVE141" s="359"/>
      <c r="NVF141" s="359"/>
      <c r="NVG141" s="359"/>
      <c r="NVH141" s="359"/>
      <c r="NVI141" s="359"/>
      <c r="NVJ141" s="359"/>
      <c r="NVK141" s="359"/>
      <c r="NVL141" s="359"/>
      <c r="NVM141" s="359"/>
      <c r="NVN141" s="359"/>
      <c r="NVO141" s="359"/>
      <c r="NVP141" s="359"/>
      <c r="NVQ141" s="359"/>
      <c r="NVR141" s="359"/>
      <c r="NVS141" s="359"/>
      <c r="NVT141" s="359"/>
      <c r="NVU141" s="359"/>
      <c r="NVV141" s="359"/>
      <c r="NVW141" s="359"/>
      <c r="NVX141" s="359"/>
      <c r="NVY141" s="359"/>
      <c r="NVZ141" s="359"/>
      <c r="NWA141" s="359"/>
      <c r="NWB141" s="359"/>
      <c r="NWC141" s="359"/>
      <c r="NWD141" s="359"/>
      <c r="NWE141" s="359"/>
      <c r="NWF141" s="359"/>
      <c r="NWG141" s="359"/>
      <c r="NWH141" s="359"/>
      <c r="NWI141" s="359"/>
      <c r="NWJ141" s="359"/>
      <c r="NWK141" s="359"/>
      <c r="NWL141" s="359"/>
      <c r="NWM141" s="359"/>
      <c r="NWN141" s="359"/>
      <c r="NWO141" s="359"/>
      <c r="NWP141" s="359"/>
      <c r="NWQ141" s="359"/>
      <c r="NWR141" s="359"/>
      <c r="NWS141" s="359"/>
      <c r="NWT141" s="359"/>
      <c r="NWU141" s="359"/>
      <c r="NWV141" s="359"/>
      <c r="NWW141" s="359"/>
      <c r="NWX141" s="359"/>
      <c r="NWY141" s="359"/>
      <c r="NWZ141" s="359"/>
      <c r="NXA141" s="359"/>
      <c r="NXB141" s="359"/>
      <c r="NXC141" s="359"/>
      <c r="NXD141" s="359"/>
      <c r="NXE141" s="359"/>
      <c r="NXF141" s="359"/>
      <c r="NXG141" s="359"/>
      <c r="NXH141" s="359"/>
      <c r="NXI141" s="359"/>
      <c r="NXJ141" s="359"/>
      <c r="NXK141" s="359"/>
      <c r="NXL141" s="359"/>
      <c r="NXM141" s="359"/>
      <c r="NXN141" s="359"/>
      <c r="NXO141" s="359"/>
      <c r="NXP141" s="359"/>
      <c r="NXQ141" s="359"/>
      <c r="NXR141" s="359"/>
      <c r="NXS141" s="359"/>
      <c r="NXT141" s="359"/>
      <c r="NXU141" s="359"/>
      <c r="NXV141" s="359"/>
      <c r="NXW141" s="359"/>
      <c r="NXX141" s="359"/>
      <c r="NXY141" s="359"/>
      <c r="NXZ141" s="359"/>
      <c r="NYA141" s="359"/>
      <c r="NYB141" s="359"/>
      <c r="NYC141" s="359"/>
      <c r="NYD141" s="359"/>
      <c r="NYE141" s="359"/>
      <c r="NYF141" s="359"/>
      <c r="NYG141" s="359"/>
      <c r="NYH141" s="359"/>
      <c r="NYI141" s="359"/>
      <c r="NYJ141" s="359"/>
      <c r="NYK141" s="359"/>
      <c r="NYL141" s="359"/>
      <c r="NYM141" s="359"/>
      <c r="NYN141" s="359"/>
      <c r="NYO141" s="359"/>
      <c r="NYP141" s="359"/>
      <c r="NYQ141" s="359"/>
      <c r="NYR141" s="359"/>
      <c r="NYS141" s="359"/>
      <c r="NYT141" s="359"/>
      <c r="NYU141" s="359"/>
      <c r="NYV141" s="359"/>
      <c r="NYW141" s="359"/>
      <c r="NYX141" s="359"/>
      <c r="NYY141" s="359"/>
      <c r="NYZ141" s="359"/>
      <c r="NZA141" s="359"/>
      <c r="NZB141" s="359"/>
      <c r="NZC141" s="359"/>
      <c r="NZD141" s="359"/>
      <c r="NZE141" s="359"/>
      <c r="NZF141" s="359"/>
      <c r="NZG141" s="359"/>
      <c r="NZH141" s="359"/>
      <c r="NZI141" s="359"/>
      <c r="NZJ141" s="359"/>
      <c r="NZK141" s="359"/>
      <c r="NZL141" s="359"/>
      <c r="NZM141" s="359"/>
      <c r="NZN141" s="359"/>
      <c r="NZO141" s="359"/>
      <c r="NZP141" s="359"/>
      <c r="NZQ141" s="359"/>
      <c r="NZR141" s="359"/>
      <c r="NZS141" s="359"/>
      <c r="NZT141" s="359"/>
      <c r="NZU141" s="359"/>
      <c r="NZV141" s="359"/>
      <c r="NZW141" s="359"/>
      <c r="NZX141" s="359"/>
      <c r="NZY141" s="359"/>
      <c r="NZZ141" s="359"/>
      <c r="OAA141" s="359"/>
      <c r="OAB141" s="359"/>
      <c r="OAC141" s="359"/>
      <c r="OAD141" s="359"/>
      <c r="OAE141" s="359"/>
      <c r="OAF141" s="359"/>
      <c r="OAG141" s="359"/>
      <c r="OAH141" s="359"/>
      <c r="OAI141" s="359"/>
      <c r="OAJ141" s="359"/>
      <c r="OAK141" s="359"/>
      <c r="OAL141" s="359"/>
      <c r="OAM141" s="359"/>
      <c r="OAN141" s="359"/>
      <c r="OAO141" s="359"/>
      <c r="OAP141" s="359"/>
      <c r="OAQ141" s="359"/>
      <c r="OAR141" s="359"/>
      <c r="OAS141" s="359"/>
      <c r="OAT141" s="359"/>
      <c r="OAU141" s="359"/>
      <c r="OAV141" s="359"/>
      <c r="OAW141" s="359"/>
      <c r="OAX141" s="359"/>
      <c r="OAY141" s="359"/>
      <c r="OAZ141" s="359"/>
      <c r="OBA141" s="359"/>
      <c r="OBB141" s="359"/>
      <c r="OBC141" s="359"/>
      <c r="OBD141" s="359"/>
      <c r="OBE141" s="359"/>
      <c r="OBF141" s="359"/>
      <c r="OBG141" s="359"/>
      <c r="OBH141" s="359"/>
      <c r="OBI141" s="359"/>
      <c r="OBJ141" s="359"/>
      <c r="OBK141" s="359"/>
      <c r="OBL141" s="359"/>
      <c r="OBM141" s="359"/>
      <c r="OBN141" s="359"/>
      <c r="OBO141" s="359"/>
      <c r="OBP141" s="359"/>
      <c r="OBQ141" s="359"/>
      <c r="OBR141" s="359"/>
      <c r="OBS141" s="359"/>
      <c r="OBT141" s="359"/>
      <c r="OBU141" s="359"/>
      <c r="OBV141" s="359"/>
      <c r="OBW141" s="359"/>
      <c r="OBX141" s="359"/>
      <c r="OBY141" s="359"/>
      <c r="OBZ141" s="359"/>
      <c r="OCA141" s="359"/>
      <c r="OCB141" s="359"/>
      <c r="OCC141" s="359"/>
      <c r="OCD141" s="359"/>
      <c r="OCE141" s="359"/>
      <c r="OCF141" s="359"/>
      <c r="OCG141" s="359"/>
      <c r="OCH141" s="359"/>
      <c r="OCI141" s="359"/>
      <c r="OCJ141" s="359"/>
      <c r="OCK141" s="359"/>
      <c r="OCL141" s="359"/>
      <c r="OCM141" s="359"/>
      <c r="OCN141" s="359"/>
      <c r="OCO141" s="359"/>
      <c r="OCP141" s="359"/>
      <c r="OCQ141" s="359"/>
      <c r="OCR141" s="359"/>
      <c r="OCS141" s="359"/>
      <c r="OCT141" s="359"/>
      <c r="OCU141" s="359"/>
      <c r="OCV141" s="359"/>
      <c r="OCW141" s="359"/>
      <c r="OCX141" s="359"/>
      <c r="OCY141" s="359"/>
      <c r="OCZ141" s="359"/>
      <c r="ODA141" s="359"/>
      <c r="ODB141" s="359"/>
      <c r="ODC141" s="359"/>
      <c r="ODD141" s="359"/>
      <c r="ODE141" s="359"/>
      <c r="ODF141" s="359"/>
      <c r="ODG141" s="359"/>
      <c r="ODH141" s="359"/>
      <c r="ODI141" s="359"/>
      <c r="ODJ141" s="359"/>
      <c r="ODK141" s="359"/>
      <c r="ODL141" s="359"/>
      <c r="ODM141" s="359"/>
      <c r="ODN141" s="359"/>
      <c r="ODO141" s="359"/>
      <c r="ODP141" s="359"/>
      <c r="ODQ141" s="359"/>
      <c r="ODR141" s="359"/>
      <c r="ODS141" s="359"/>
      <c r="ODT141" s="359"/>
      <c r="ODU141" s="359"/>
      <c r="ODV141" s="359"/>
      <c r="ODW141" s="359"/>
      <c r="ODX141" s="359"/>
      <c r="ODY141" s="359"/>
      <c r="ODZ141" s="359"/>
      <c r="OEA141" s="359"/>
      <c r="OEB141" s="359"/>
      <c r="OEC141" s="359"/>
      <c r="OED141" s="359"/>
      <c r="OEE141" s="359"/>
      <c r="OEF141" s="359"/>
      <c r="OEG141" s="359"/>
      <c r="OEH141" s="359"/>
      <c r="OEI141" s="359"/>
      <c r="OEJ141" s="359"/>
      <c r="OEK141" s="359"/>
      <c r="OEL141" s="359"/>
      <c r="OEM141" s="359"/>
      <c r="OEN141" s="359"/>
      <c r="OEO141" s="359"/>
      <c r="OEP141" s="359"/>
      <c r="OEQ141" s="359"/>
      <c r="OER141" s="359"/>
      <c r="OES141" s="359"/>
      <c r="OET141" s="359"/>
      <c r="OEU141" s="359"/>
      <c r="OEV141" s="359"/>
      <c r="OEW141" s="359"/>
      <c r="OEX141" s="359"/>
      <c r="OEY141" s="359"/>
      <c r="OEZ141" s="359"/>
      <c r="OFA141" s="359"/>
      <c r="OFB141" s="359"/>
      <c r="OFC141" s="359"/>
      <c r="OFD141" s="359"/>
      <c r="OFE141" s="359"/>
      <c r="OFF141" s="359"/>
      <c r="OFG141" s="359"/>
      <c r="OFH141" s="359"/>
      <c r="OFI141" s="359"/>
      <c r="OFJ141" s="359"/>
      <c r="OFK141" s="359"/>
      <c r="OFL141" s="359"/>
      <c r="OFM141" s="359"/>
      <c r="OFN141" s="359"/>
      <c r="OFO141" s="359"/>
      <c r="OFP141" s="359"/>
      <c r="OFQ141" s="359"/>
      <c r="OFR141" s="359"/>
      <c r="OFS141" s="359"/>
      <c r="OFT141" s="359"/>
      <c r="OFU141" s="359"/>
      <c r="OFV141" s="359"/>
      <c r="OFW141" s="359"/>
      <c r="OFX141" s="359"/>
      <c r="OFY141" s="359"/>
      <c r="OFZ141" s="359"/>
      <c r="OGA141" s="359"/>
      <c r="OGB141" s="359"/>
      <c r="OGC141" s="359"/>
      <c r="OGD141" s="359"/>
      <c r="OGE141" s="359"/>
      <c r="OGF141" s="359"/>
      <c r="OGG141" s="359"/>
      <c r="OGH141" s="359"/>
      <c r="OGI141" s="359"/>
      <c r="OGJ141" s="359"/>
      <c r="OGK141" s="359"/>
      <c r="OGL141" s="359"/>
      <c r="OGM141" s="359"/>
      <c r="OGN141" s="359"/>
      <c r="OGO141" s="359"/>
      <c r="OGP141" s="359"/>
      <c r="OGQ141" s="359"/>
      <c r="OGR141" s="359"/>
      <c r="OGS141" s="359"/>
      <c r="OGT141" s="359"/>
      <c r="OGU141" s="359"/>
      <c r="OGV141" s="359"/>
      <c r="OGW141" s="359"/>
      <c r="OGX141" s="359"/>
      <c r="OGY141" s="359"/>
      <c r="OGZ141" s="359"/>
      <c r="OHA141" s="359"/>
      <c r="OHB141" s="359"/>
      <c r="OHC141" s="359"/>
      <c r="OHD141" s="359"/>
      <c r="OHE141" s="359"/>
      <c r="OHF141" s="359"/>
      <c r="OHG141" s="359"/>
      <c r="OHH141" s="359"/>
      <c r="OHI141" s="359"/>
      <c r="OHJ141" s="359"/>
      <c r="OHK141" s="359"/>
      <c r="OHL141" s="359"/>
      <c r="OHM141" s="359"/>
      <c r="OHN141" s="359"/>
      <c r="OHO141" s="359"/>
      <c r="OHP141" s="359"/>
      <c r="OHQ141" s="359"/>
      <c r="OHR141" s="359"/>
      <c r="OHS141" s="359"/>
      <c r="OHT141" s="359"/>
      <c r="OHU141" s="359"/>
      <c r="OHV141" s="359"/>
      <c r="OHW141" s="359"/>
      <c r="OHX141" s="359"/>
      <c r="OHY141" s="359"/>
      <c r="OHZ141" s="359"/>
      <c r="OIA141" s="359"/>
      <c r="OIB141" s="359"/>
      <c r="OIC141" s="359"/>
      <c r="OID141" s="359"/>
      <c r="OIE141" s="359"/>
      <c r="OIF141" s="359"/>
      <c r="OIG141" s="359"/>
      <c r="OIH141" s="359"/>
      <c r="OII141" s="359"/>
      <c r="OIJ141" s="359"/>
      <c r="OIK141" s="359"/>
      <c r="OIL141" s="359"/>
      <c r="OIM141" s="359"/>
      <c r="OIN141" s="359"/>
      <c r="OIO141" s="359"/>
      <c r="OIP141" s="359"/>
      <c r="OIQ141" s="359"/>
      <c r="OIR141" s="359"/>
      <c r="OIS141" s="359"/>
      <c r="OIT141" s="359"/>
      <c r="OIU141" s="359"/>
      <c r="OIV141" s="359"/>
      <c r="OIW141" s="359"/>
      <c r="OIX141" s="359"/>
      <c r="OIY141" s="359"/>
      <c r="OIZ141" s="359"/>
      <c r="OJA141" s="359"/>
      <c r="OJB141" s="359"/>
      <c r="OJC141" s="359"/>
      <c r="OJD141" s="359"/>
      <c r="OJE141" s="359"/>
      <c r="OJF141" s="359"/>
      <c r="OJG141" s="359"/>
      <c r="OJH141" s="359"/>
      <c r="OJI141" s="359"/>
      <c r="OJJ141" s="359"/>
      <c r="OJK141" s="359"/>
      <c r="OJL141" s="359"/>
      <c r="OJM141" s="359"/>
      <c r="OJN141" s="359"/>
      <c r="OJO141" s="359"/>
      <c r="OJP141" s="359"/>
      <c r="OJQ141" s="359"/>
      <c r="OJR141" s="359"/>
      <c r="OJS141" s="359"/>
      <c r="OJT141" s="359"/>
      <c r="OJU141" s="359"/>
      <c r="OJV141" s="359"/>
      <c r="OJW141" s="359"/>
      <c r="OJX141" s="359"/>
      <c r="OJY141" s="359"/>
      <c r="OJZ141" s="359"/>
      <c r="OKA141" s="359"/>
      <c r="OKB141" s="359"/>
      <c r="OKC141" s="359"/>
      <c r="OKD141" s="359"/>
      <c r="OKE141" s="359"/>
      <c r="OKF141" s="359"/>
      <c r="OKG141" s="359"/>
      <c r="OKH141" s="359"/>
      <c r="OKI141" s="359"/>
      <c r="OKJ141" s="359"/>
      <c r="OKK141" s="359"/>
      <c r="OKL141" s="359"/>
      <c r="OKM141" s="359"/>
      <c r="OKN141" s="359"/>
      <c r="OKO141" s="359"/>
      <c r="OKP141" s="359"/>
      <c r="OKQ141" s="359"/>
      <c r="OKR141" s="359"/>
      <c r="OKS141" s="359"/>
      <c r="OKT141" s="359"/>
      <c r="OKU141" s="359"/>
      <c r="OKV141" s="359"/>
      <c r="OKW141" s="359"/>
      <c r="OKX141" s="359"/>
      <c r="OKY141" s="359"/>
      <c r="OKZ141" s="359"/>
      <c r="OLA141" s="359"/>
      <c r="OLB141" s="359"/>
      <c r="OLC141" s="359"/>
      <c r="OLD141" s="359"/>
      <c r="OLE141" s="359"/>
      <c r="OLF141" s="359"/>
      <c r="OLG141" s="359"/>
      <c r="OLH141" s="359"/>
      <c r="OLI141" s="359"/>
      <c r="OLJ141" s="359"/>
      <c r="OLK141" s="359"/>
      <c r="OLL141" s="359"/>
      <c r="OLM141" s="359"/>
      <c r="OLN141" s="359"/>
      <c r="OLO141" s="359"/>
      <c r="OLP141" s="359"/>
      <c r="OLQ141" s="359"/>
      <c r="OLR141" s="359"/>
      <c r="OLS141" s="359"/>
      <c r="OLT141" s="359"/>
      <c r="OLU141" s="359"/>
      <c r="OLV141" s="359"/>
      <c r="OLW141" s="359"/>
      <c r="OLX141" s="359"/>
      <c r="OLY141" s="359"/>
      <c r="OLZ141" s="359"/>
      <c r="OMA141" s="359"/>
      <c r="OMB141" s="359"/>
      <c r="OMC141" s="359"/>
      <c r="OMD141" s="359"/>
      <c r="OME141" s="359"/>
      <c r="OMF141" s="359"/>
      <c r="OMG141" s="359"/>
      <c r="OMH141" s="359"/>
      <c r="OMI141" s="359"/>
      <c r="OMJ141" s="359"/>
      <c r="OMK141" s="359"/>
      <c r="OML141" s="359"/>
      <c r="OMM141" s="359"/>
      <c r="OMN141" s="359"/>
      <c r="OMO141" s="359"/>
      <c r="OMP141" s="359"/>
      <c r="OMQ141" s="359"/>
      <c r="OMR141" s="359"/>
      <c r="OMS141" s="359"/>
      <c r="OMT141" s="359"/>
      <c r="OMU141" s="359"/>
      <c r="OMV141" s="359"/>
      <c r="OMW141" s="359"/>
      <c r="OMX141" s="359"/>
      <c r="OMY141" s="359"/>
      <c r="OMZ141" s="359"/>
      <c r="ONA141" s="359"/>
      <c r="ONB141" s="359"/>
      <c r="ONC141" s="359"/>
      <c r="OND141" s="359"/>
      <c r="ONE141" s="359"/>
      <c r="ONF141" s="359"/>
      <c r="ONG141" s="359"/>
      <c r="ONH141" s="359"/>
      <c r="ONI141" s="359"/>
      <c r="ONJ141" s="359"/>
      <c r="ONK141" s="359"/>
      <c r="ONL141" s="359"/>
      <c r="ONM141" s="359"/>
      <c r="ONN141" s="359"/>
      <c r="ONO141" s="359"/>
      <c r="ONP141" s="359"/>
      <c r="ONQ141" s="359"/>
      <c r="ONR141" s="359"/>
      <c r="ONS141" s="359"/>
      <c r="ONT141" s="359"/>
      <c r="ONU141" s="359"/>
      <c r="ONV141" s="359"/>
      <c r="ONW141" s="359"/>
      <c r="ONX141" s="359"/>
      <c r="ONY141" s="359"/>
      <c r="ONZ141" s="359"/>
      <c r="OOA141" s="359"/>
      <c r="OOB141" s="359"/>
      <c r="OOC141" s="359"/>
      <c r="OOD141" s="359"/>
      <c r="OOE141" s="359"/>
      <c r="OOF141" s="359"/>
      <c r="OOG141" s="359"/>
      <c r="OOH141" s="359"/>
      <c r="OOI141" s="359"/>
      <c r="OOJ141" s="359"/>
      <c r="OOK141" s="359"/>
      <c r="OOL141" s="359"/>
      <c r="OOM141" s="359"/>
      <c r="OON141" s="359"/>
      <c r="OOO141" s="359"/>
      <c r="OOP141" s="359"/>
      <c r="OOQ141" s="359"/>
      <c r="OOR141" s="359"/>
      <c r="OOS141" s="359"/>
      <c r="OOT141" s="359"/>
      <c r="OOU141" s="359"/>
      <c r="OOV141" s="359"/>
      <c r="OOW141" s="359"/>
      <c r="OOX141" s="359"/>
      <c r="OOY141" s="359"/>
      <c r="OOZ141" s="359"/>
      <c r="OPA141" s="359"/>
      <c r="OPB141" s="359"/>
      <c r="OPC141" s="359"/>
      <c r="OPD141" s="359"/>
      <c r="OPE141" s="359"/>
      <c r="OPF141" s="359"/>
      <c r="OPG141" s="359"/>
      <c r="OPH141" s="359"/>
      <c r="OPI141" s="359"/>
      <c r="OPJ141" s="359"/>
      <c r="OPK141" s="359"/>
      <c r="OPL141" s="359"/>
      <c r="OPM141" s="359"/>
      <c r="OPN141" s="359"/>
      <c r="OPO141" s="359"/>
      <c r="OPP141" s="359"/>
      <c r="OPQ141" s="359"/>
      <c r="OPR141" s="359"/>
      <c r="OPS141" s="359"/>
      <c r="OPT141" s="359"/>
      <c r="OPU141" s="359"/>
      <c r="OPV141" s="359"/>
      <c r="OPW141" s="359"/>
      <c r="OPX141" s="359"/>
      <c r="OPY141" s="359"/>
      <c r="OPZ141" s="359"/>
      <c r="OQA141" s="359"/>
      <c r="OQB141" s="359"/>
      <c r="OQC141" s="359"/>
      <c r="OQD141" s="359"/>
      <c r="OQE141" s="359"/>
      <c r="OQF141" s="359"/>
      <c r="OQG141" s="359"/>
      <c r="OQH141" s="359"/>
      <c r="OQI141" s="359"/>
      <c r="OQJ141" s="359"/>
      <c r="OQK141" s="359"/>
      <c r="OQL141" s="359"/>
      <c r="OQM141" s="359"/>
      <c r="OQN141" s="359"/>
      <c r="OQO141" s="359"/>
      <c r="OQP141" s="359"/>
      <c r="OQQ141" s="359"/>
      <c r="OQR141" s="359"/>
      <c r="OQS141" s="359"/>
      <c r="OQT141" s="359"/>
      <c r="OQU141" s="359"/>
      <c r="OQV141" s="359"/>
      <c r="OQW141" s="359"/>
      <c r="OQX141" s="359"/>
      <c r="OQY141" s="359"/>
      <c r="OQZ141" s="359"/>
      <c r="ORA141" s="359"/>
      <c r="ORB141" s="359"/>
      <c r="ORC141" s="359"/>
      <c r="ORD141" s="359"/>
      <c r="ORE141" s="359"/>
      <c r="ORF141" s="359"/>
      <c r="ORG141" s="359"/>
      <c r="ORH141" s="359"/>
      <c r="ORI141" s="359"/>
      <c r="ORJ141" s="359"/>
      <c r="ORK141" s="359"/>
      <c r="ORL141" s="359"/>
      <c r="ORM141" s="359"/>
      <c r="ORN141" s="359"/>
      <c r="ORO141" s="359"/>
      <c r="ORP141" s="359"/>
      <c r="ORQ141" s="359"/>
      <c r="ORR141" s="359"/>
      <c r="ORS141" s="359"/>
      <c r="ORT141" s="359"/>
      <c r="ORU141" s="359"/>
      <c r="ORV141" s="359"/>
      <c r="ORW141" s="359"/>
      <c r="ORX141" s="359"/>
      <c r="ORY141" s="359"/>
      <c r="ORZ141" s="359"/>
      <c r="OSA141" s="359"/>
      <c r="OSB141" s="359"/>
      <c r="OSC141" s="359"/>
      <c r="OSD141" s="359"/>
      <c r="OSE141" s="359"/>
      <c r="OSF141" s="359"/>
      <c r="OSG141" s="359"/>
      <c r="OSH141" s="359"/>
      <c r="OSI141" s="359"/>
      <c r="OSJ141" s="359"/>
      <c r="OSK141" s="359"/>
      <c r="OSL141" s="359"/>
      <c r="OSM141" s="359"/>
      <c r="OSN141" s="359"/>
      <c r="OSO141" s="359"/>
      <c r="OSP141" s="359"/>
      <c r="OSQ141" s="359"/>
      <c r="OSR141" s="359"/>
      <c r="OSS141" s="359"/>
      <c r="OST141" s="359"/>
      <c r="OSU141" s="359"/>
      <c r="OSV141" s="359"/>
      <c r="OSW141" s="359"/>
      <c r="OSX141" s="359"/>
      <c r="OSY141" s="359"/>
      <c r="OSZ141" s="359"/>
      <c r="OTA141" s="359"/>
      <c r="OTB141" s="359"/>
      <c r="OTC141" s="359"/>
      <c r="OTD141" s="359"/>
      <c r="OTE141" s="359"/>
      <c r="OTF141" s="359"/>
      <c r="OTG141" s="359"/>
      <c r="OTH141" s="359"/>
      <c r="OTI141" s="359"/>
      <c r="OTJ141" s="359"/>
      <c r="OTK141" s="359"/>
      <c r="OTL141" s="359"/>
      <c r="OTM141" s="359"/>
      <c r="OTN141" s="359"/>
      <c r="OTO141" s="359"/>
      <c r="OTP141" s="359"/>
      <c r="OTQ141" s="359"/>
      <c r="OTR141" s="359"/>
      <c r="OTS141" s="359"/>
      <c r="OTT141" s="359"/>
      <c r="OTU141" s="359"/>
      <c r="OTV141" s="359"/>
      <c r="OTW141" s="359"/>
      <c r="OTX141" s="359"/>
      <c r="OTY141" s="359"/>
      <c r="OTZ141" s="359"/>
      <c r="OUA141" s="359"/>
      <c r="OUB141" s="359"/>
      <c r="OUC141" s="359"/>
      <c r="OUD141" s="359"/>
      <c r="OUE141" s="359"/>
      <c r="OUF141" s="359"/>
      <c r="OUG141" s="359"/>
      <c r="OUH141" s="359"/>
      <c r="OUI141" s="359"/>
      <c r="OUJ141" s="359"/>
      <c r="OUK141" s="359"/>
      <c r="OUL141" s="359"/>
      <c r="OUM141" s="359"/>
      <c r="OUN141" s="359"/>
      <c r="OUO141" s="359"/>
      <c r="OUP141" s="359"/>
      <c r="OUQ141" s="359"/>
      <c r="OUR141" s="359"/>
      <c r="OUS141" s="359"/>
      <c r="OUT141" s="359"/>
      <c r="OUU141" s="359"/>
      <c r="OUV141" s="359"/>
      <c r="OUW141" s="359"/>
      <c r="OUX141" s="359"/>
      <c r="OUY141" s="359"/>
      <c r="OUZ141" s="359"/>
      <c r="OVA141" s="359"/>
      <c r="OVB141" s="359"/>
      <c r="OVC141" s="359"/>
      <c r="OVD141" s="359"/>
      <c r="OVE141" s="359"/>
      <c r="OVF141" s="359"/>
      <c r="OVG141" s="359"/>
      <c r="OVH141" s="359"/>
      <c r="OVI141" s="359"/>
      <c r="OVJ141" s="359"/>
      <c r="OVK141" s="359"/>
      <c r="OVL141" s="359"/>
      <c r="OVM141" s="359"/>
      <c r="OVN141" s="359"/>
      <c r="OVO141" s="359"/>
      <c r="OVP141" s="359"/>
      <c r="OVQ141" s="359"/>
      <c r="OVR141" s="359"/>
      <c r="OVS141" s="359"/>
      <c r="OVT141" s="359"/>
      <c r="OVU141" s="359"/>
      <c r="OVV141" s="359"/>
      <c r="OVW141" s="359"/>
      <c r="OVX141" s="359"/>
      <c r="OVY141" s="359"/>
      <c r="OVZ141" s="359"/>
      <c r="OWA141" s="359"/>
      <c r="OWB141" s="359"/>
      <c r="OWC141" s="359"/>
      <c r="OWD141" s="359"/>
      <c r="OWE141" s="359"/>
      <c r="OWF141" s="359"/>
      <c r="OWG141" s="359"/>
      <c r="OWH141" s="359"/>
      <c r="OWI141" s="359"/>
      <c r="OWJ141" s="359"/>
      <c r="OWK141" s="359"/>
      <c r="OWL141" s="359"/>
      <c r="OWM141" s="359"/>
      <c r="OWN141" s="359"/>
      <c r="OWO141" s="359"/>
      <c r="OWP141" s="359"/>
      <c r="OWQ141" s="359"/>
      <c r="OWR141" s="359"/>
      <c r="OWS141" s="359"/>
      <c r="OWT141" s="359"/>
      <c r="OWU141" s="359"/>
      <c r="OWV141" s="359"/>
      <c r="OWW141" s="359"/>
      <c r="OWX141" s="359"/>
      <c r="OWY141" s="359"/>
      <c r="OWZ141" s="359"/>
      <c r="OXA141" s="359"/>
      <c r="OXB141" s="359"/>
      <c r="OXC141" s="359"/>
      <c r="OXD141" s="359"/>
      <c r="OXE141" s="359"/>
      <c r="OXF141" s="359"/>
      <c r="OXG141" s="359"/>
      <c r="OXH141" s="359"/>
      <c r="OXI141" s="359"/>
      <c r="OXJ141" s="359"/>
      <c r="OXK141" s="359"/>
      <c r="OXL141" s="359"/>
      <c r="OXM141" s="359"/>
      <c r="OXN141" s="359"/>
      <c r="OXO141" s="359"/>
      <c r="OXP141" s="359"/>
      <c r="OXQ141" s="359"/>
      <c r="OXR141" s="359"/>
      <c r="OXS141" s="359"/>
      <c r="OXT141" s="359"/>
      <c r="OXU141" s="359"/>
      <c r="OXV141" s="359"/>
      <c r="OXW141" s="359"/>
      <c r="OXX141" s="359"/>
      <c r="OXY141" s="359"/>
      <c r="OXZ141" s="359"/>
      <c r="OYA141" s="359"/>
      <c r="OYB141" s="359"/>
      <c r="OYC141" s="359"/>
      <c r="OYD141" s="359"/>
      <c r="OYE141" s="359"/>
      <c r="OYF141" s="359"/>
      <c r="OYG141" s="359"/>
      <c r="OYH141" s="359"/>
      <c r="OYI141" s="359"/>
      <c r="OYJ141" s="359"/>
      <c r="OYK141" s="359"/>
      <c r="OYL141" s="359"/>
      <c r="OYM141" s="359"/>
      <c r="OYN141" s="359"/>
      <c r="OYO141" s="359"/>
      <c r="OYP141" s="359"/>
      <c r="OYQ141" s="359"/>
      <c r="OYR141" s="359"/>
      <c r="OYS141" s="359"/>
      <c r="OYT141" s="359"/>
      <c r="OYU141" s="359"/>
      <c r="OYV141" s="359"/>
      <c r="OYW141" s="359"/>
      <c r="OYX141" s="359"/>
      <c r="OYY141" s="359"/>
      <c r="OYZ141" s="359"/>
      <c r="OZA141" s="359"/>
      <c r="OZB141" s="359"/>
      <c r="OZC141" s="359"/>
      <c r="OZD141" s="359"/>
      <c r="OZE141" s="359"/>
      <c r="OZF141" s="359"/>
      <c r="OZG141" s="359"/>
      <c r="OZH141" s="359"/>
      <c r="OZI141" s="359"/>
      <c r="OZJ141" s="359"/>
      <c r="OZK141" s="359"/>
      <c r="OZL141" s="359"/>
      <c r="OZM141" s="359"/>
      <c r="OZN141" s="359"/>
      <c r="OZO141" s="359"/>
      <c r="OZP141" s="359"/>
      <c r="OZQ141" s="359"/>
      <c r="OZR141" s="359"/>
      <c r="OZS141" s="359"/>
      <c r="OZT141" s="359"/>
      <c r="OZU141" s="359"/>
      <c r="OZV141" s="359"/>
      <c r="OZW141" s="359"/>
      <c r="OZX141" s="359"/>
      <c r="OZY141" s="359"/>
      <c r="OZZ141" s="359"/>
      <c r="PAA141" s="359"/>
      <c r="PAB141" s="359"/>
      <c r="PAC141" s="359"/>
      <c r="PAD141" s="359"/>
      <c r="PAE141" s="359"/>
      <c r="PAF141" s="359"/>
      <c r="PAG141" s="359"/>
      <c r="PAH141" s="359"/>
      <c r="PAI141" s="359"/>
      <c r="PAJ141" s="359"/>
      <c r="PAK141" s="359"/>
      <c r="PAL141" s="359"/>
      <c r="PAM141" s="359"/>
      <c r="PAN141" s="359"/>
      <c r="PAO141" s="359"/>
      <c r="PAP141" s="359"/>
      <c r="PAQ141" s="359"/>
      <c r="PAR141" s="359"/>
      <c r="PAS141" s="359"/>
      <c r="PAT141" s="359"/>
      <c r="PAU141" s="359"/>
      <c r="PAV141" s="359"/>
      <c r="PAW141" s="359"/>
      <c r="PAX141" s="359"/>
      <c r="PAY141" s="359"/>
      <c r="PAZ141" s="359"/>
      <c r="PBA141" s="359"/>
      <c r="PBB141" s="359"/>
      <c r="PBC141" s="359"/>
      <c r="PBD141" s="359"/>
      <c r="PBE141" s="359"/>
      <c r="PBF141" s="359"/>
      <c r="PBG141" s="359"/>
      <c r="PBH141" s="359"/>
      <c r="PBI141" s="359"/>
      <c r="PBJ141" s="359"/>
      <c r="PBK141" s="359"/>
      <c r="PBL141" s="359"/>
      <c r="PBM141" s="359"/>
      <c r="PBN141" s="359"/>
      <c r="PBO141" s="359"/>
      <c r="PBP141" s="359"/>
      <c r="PBQ141" s="359"/>
      <c r="PBR141" s="359"/>
      <c r="PBS141" s="359"/>
      <c r="PBT141" s="359"/>
      <c r="PBU141" s="359"/>
      <c r="PBV141" s="359"/>
      <c r="PBW141" s="359"/>
      <c r="PBX141" s="359"/>
      <c r="PBY141" s="359"/>
      <c r="PBZ141" s="359"/>
      <c r="PCA141" s="359"/>
      <c r="PCB141" s="359"/>
      <c r="PCC141" s="359"/>
      <c r="PCD141" s="359"/>
      <c r="PCE141" s="359"/>
      <c r="PCF141" s="359"/>
      <c r="PCG141" s="359"/>
      <c r="PCH141" s="359"/>
      <c r="PCI141" s="359"/>
      <c r="PCJ141" s="359"/>
      <c r="PCK141" s="359"/>
      <c r="PCL141" s="359"/>
      <c r="PCM141" s="359"/>
      <c r="PCN141" s="359"/>
      <c r="PCO141" s="359"/>
      <c r="PCP141" s="359"/>
      <c r="PCQ141" s="359"/>
      <c r="PCR141" s="359"/>
      <c r="PCS141" s="359"/>
      <c r="PCT141" s="359"/>
      <c r="PCU141" s="359"/>
      <c r="PCV141" s="359"/>
      <c r="PCW141" s="359"/>
      <c r="PCX141" s="359"/>
      <c r="PCY141" s="359"/>
      <c r="PCZ141" s="359"/>
      <c r="PDA141" s="359"/>
      <c r="PDB141" s="359"/>
      <c r="PDC141" s="359"/>
      <c r="PDD141" s="359"/>
      <c r="PDE141" s="359"/>
      <c r="PDF141" s="359"/>
      <c r="PDG141" s="359"/>
      <c r="PDH141" s="359"/>
      <c r="PDI141" s="359"/>
      <c r="PDJ141" s="359"/>
      <c r="PDK141" s="359"/>
      <c r="PDL141" s="359"/>
      <c r="PDM141" s="359"/>
      <c r="PDN141" s="359"/>
      <c r="PDO141" s="359"/>
      <c r="PDP141" s="359"/>
      <c r="PDQ141" s="359"/>
      <c r="PDR141" s="359"/>
      <c r="PDS141" s="359"/>
      <c r="PDT141" s="359"/>
      <c r="PDU141" s="359"/>
      <c r="PDV141" s="359"/>
      <c r="PDW141" s="359"/>
      <c r="PDX141" s="359"/>
      <c r="PDY141" s="359"/>
      <c r="PDZ141" s="359"/>
      <c r="PEA141" s="359"/>
      <c r="PEB141" s="359"/>
      <c r="PEC141" s="359"/>
      <c r="PED141" s="359"/>
      <c r="PEE141" s="359"/>
      <c r="PEF141" s="359"/>
      <c r="PEG141" s="359"/>
      <c r="PEH141" s="359"/>
      <c r="PEI141" s="359"/>
      <c r="PEJ141" s="359"/>
      <c r="PEK141" s="359"/>
      <c r="PEL141" s="359"/>
      <c r="PEM141" s="359"/>
      <c r="PEN141" s="359"/>
      <c r="PEO141" s="359"/>
      <c r="PEP141" s="359"/>
      <c r="PEQ141" s="359"/>
      <c r="PER141" s="359"/>
      <c r="PES141" s="359"/>
      <c r="PET141" s="359"/>
      <c r="PEU141" s="359"/>
      <c r="PEV141" s="359"/>
      <c r="PEW141" s="359"/>
      <c r="PEX141" s="359"/>
      <c r="PEY141" s="359"/>
      <c r="PEZ141" s="359"/>
      <c r="PFA141" s="359"/>
      <c r="PFB141" s="359"/>
      <c r="PFC141" s="359"/>
      <c r="PFD141" s="359"/>
      <c r="PFE141" s="359"/>
      <c r="PFF141" s="359"/>
      <c r="PFG141" s="359"/>
      <c r="PFH141" s="359"/>
      <c r="PFI141" s="359"/>
      <c r="PFJ141" s="359"/>
      <c r="PFK141" s="359"/>
      <c r="PFL141" s="359"/>
      <c r="PFM141" s="359"/>
      <c r="PFN141" s="359"/>
      <c r="PFO141" s="359"/>
      <c r="PFP141" s="359"/>
      <c r="PFQ141" s="359"/>
      <c r="PFR141" s="359"/>
      <c r="PFS141" s="359"/>
      <c r="PFT141" s="359"/>
      <c r="PFU141" s="359"/>
      <c r="PFV141" s="359"/>
      <c r="PFW141" s="359"/>
      <c r="PFX141" s="359"/>
      <c r="PFY141" s="359"/>
      <c r="PFZ141" s="359"/>
      <c r="PGA141" s="359"/>
      <c r="PGB141" s="359"/>
      <c r="PGC141" s="359"/>
      <c r="PGD141" s="359"/>
      <c r="PGE141" s="359"/>
      <c r="PGF141" s="359"/>
      <c r="PGG141" s="359"/>
      <c r="PGH141" s="359"/>
      <c r="PGI141" s="359"/>
      <c r="PGJ141" s="359"/>
      <c r="PGK141" s="359"/>
      <c r="PGL141" s="359"/>
      <c r="PGM141" s="359"/>
      <c r="PGN141" s="359"/>
      <c r="PGO141" s="359"/>
      <c r="PGP141" s="359"/>
      <c r="PGQ141" s="359"/>
      <c r="PGR141" s="359"/>
      <c r="PGS141" s="359"/>
      <c r="PGT141" s="359"/>
      <c r="PGU141" s="359"/>
      <c r="PGV141" s="359"/>
      <c r="PGW141" s="359"/>
      <c r="PGX141" s="359"/>
      <c r="PGY141" s="359"/>
      <c r="PGZ141" s="359"/>
      <c r="PHA141" s="359"/>
      <c r="PHB141" s="359"/>
      <c r="PHC141" s="359"/>
      <c r="PHD141" s="359"/>
      <c r="PHE141" s="359"/>
      <c r="PHF141" s="359"/>
      <c r="PHG141" s="359"/>
      <c r="PHH141" s="359"/>
      <c r="PHI141" s="359"/>
      <c r="PHJ141" s="359"/>
      <c r="PHK141" s="359"/>
      <c r="PHL141" s="359"/>
      <c r="PHM141" s="359"/>
      <c r="PHN141" s="359"/>
      <c r="PHO141" s="359"/>
      <c r="PHP141" s="359"/>
      <c r="PHQ141" s="359"/>
      <c r="PHR141" s="359"/>
      <c r="PHS141" s="359"/>
      <c r="PHT141" s="359"/>
      <c r="PHU141" s="359"/>
      <c r="PHV141" s="359"/>
      <c r="PHW141" s="359"/>
      <c r="PHX141" s="359"/>
      <c r="PHY141" s="359"/>
      <c r="PHZ141" s="359"/>
      <c r="PIA141" s="359"/>
      <c r="PIB141" s="359"/>
      <c r="PIC141" s="359"/>
      <c r="PID141" s="359"/>
      <c r="PIE141" s="359"/>
      <c r="PIF141" s="359"/>
      <c r="PIG141" s="359"/>
      <c r="PIH141" s="359"/>
      <c r="PII141" s="359"/>
      <c r="PIJ141" s="359"/>
      <c r="PIK141" s="359"/>
      <c r="PIL141" s="359"/>
      <c r="PIM141" s="359"/>
      <c r="PIN141" s="359"/>
      <c r="PIO141" s="359"/>
      <c r="PIP141" s="359"/>
      <c r="PIQ141" s="359"/>
      <c r="PIR141" s="359"/>
      <c r="PIS141" s="359"/>
      <c r="PIT141" s="359"/>
      <c r="PIU141" s="359"/>
      <c r="PIV141" s="359"/>
      <c r="PIW141" s="359"/>
      <c r="PIX141" s="359"/>
      <c r="PIY141" s="359"/>
      <c r="PIZ141" s="359"/>
      <c r="PJA141" s="359"/>
      <c r="PJB141" s="359"/>
      <c r="PJC141" s="359"/>
      <c r="PJD141" s="359"/>
      <c r="PJE141" s="359"/>
      <c r="PJF141" s="359"/>
      <c r="PJG141" s="359"/>
      <c r="PJH141" s="359"/>
      <c r="PJI141" s="359"/>
      <c r="PJJ141" s="359"/>
      <c r="PJK141" s="359"/>
      <c r="PJL141" s="359"/>
      <c r="PJM141" s="359"/>
      <c r="PJN141" s="359"/>
      <c r="PJO141" s="359"/>
      <c r="PJP141" s="359"/>
      <c r="PJQ141" s="359"/>
      <c r="PJR141" s="359"/>
      <c r="PJS141" s="359"/>
      <c r="PJT141" s="359"/>
      <c r="PJU141" s="359"/>
      <c r="PJV141" s="359"/>
      <c r="PJW141" s="359"/>
      <c r="PJX141" s="359"/>
      <c r="PJY141" s="359"/>
      <c r="PJZ141" s="359"/>
      <c r="PKA141" s="359"/>
      <c r="PKB141" s="359"/>
      <c r="PKC141" s="359"/>
      <c r="PKD141" s="359"/>
      <c r="PKE141" s="359"/>
      <c r="PKF141" s="359"/>
      <c r="PKG141" s="359"/>
      <c r="PKH141" s="359"/>
      <c r="PKI141" s="359"/>
      <c r="PKJ141" s="359"/>
      <c r="PKK141" s="359"/>
      <c r="PKL141" s="359"/>
      <c r="PKM141" s="359"/>
      <c r="PKN141" s="359"/>
      <c r="PKO141" s="359"/>
      <c r="PKP141" s="359"/>
      <c r="PKQ141" s="359"/>
      <c r="PKR141" s="359"/>
      <c r="PKS141" s="359"/>
      <c r="PKT141" s="359"/>
      <c r="PKU141" s="359"/>
      <c r="PKV141" s="359"/>
      <c r="PKW141" s="359"/>
      <c r="PKX141" s="359"/>
      <c r="PKY141" s="359"/>
      <c r="PKZ141" s="359"/>
      <c r="PLA141" s="359"/>
      <c r="PLB141" s="359"/>
      <c r="PLC141" s="359"/>
      <c r="PLD141" s="359"/>
      <c r="PLE141" s="359"/>
      <c r="PLF141" s="359"/>
      <c r="PLG141" s="359"/>
      <c r="PLH141" s="359"/>
      <c r="PLI141" s="359"/>
      <c r="PLJ141" s="359"/>
      <c r="PLK141" s="359"/>
      <c r="PLL141" s="359"/>
      <c r="PLM141" s="359"/>
      <c r="PLN141" s="359"/>
      <c r="PLO141" s="359"/>
      <c r="PLP141" s="359"/>
      <c r="PLQ141" s="359"/>
      <c r="PLR141" s="359"/>
      <c r="PLS141" s="359"/>
      <c r="PLT141" s="359"/>
      <c r="PLU141" s="359"/>
      <c r="PLV141" s="359"/>
      <c r="PLW141" s="359"/>
      <c r="PLX141" s="359"/>
      <c r="PLY141" s="359"/>
      <c r="PLZ141" s="359"/>
      <c r="PMA141" s="359"/>
      <c r="PMB141" s="359"/>
      <c r="PMC141" s="359"/>
      <c r="PMD141" s="359"/>
      <c r="PME141" s="359"/>
      <c r="PMF141" s="359"/>
      <c r="PMG141" s="359"/>
      <c r="PMH141" s="359"/>
      <c r="PMI141" s="359"/>
      <c r="PMJ141" s="359"/>
      <c r="PMK141" s="359"/>
      <c r="PML141" s="359"/>
      <c r="PMM141" s="359"/>
      <c r="PMN141" s="359"/>
      <c r="PMO141" s="359"/>
      <c r="PMP141" s="359"/>
      <c r="PMQ141" s="359"/>
      <c r="PMR141" s="359"/>
      <c r="PMS141" s="359"/>
      <c r="PMT141" s="359"/>
      <c r="PMU141" s="359"/>
      <c r="PMV141" s="359"/>
      <c r="PMW141" s="359"/>
      <c r="PMX141" s="359"/>
      <c r="PMY141" s="359"/>
      <c r="PMZ141" s="359"/>
      <c r="PNA141" s="359"/>
      <c r="PNB141" s="359"/>
      <c r="PNC141" s="359"/>
      <c r="PND141" s="359"/>
      <c r="PNE141" s="359"/>
      <c r="PNF141" s="359"/>
      <c r="PNG141" s="359"/>
      <c r="PNH141" s="359"/>
      <c r="PNI141" s="359"/>
      <c r="PNJ141" s="359"/>
      <c r="PNK141" s="359"/>
      <c r="PNL141" s="359"/>
      <c r="PNM141" s="359"/>
      <c r="PNN141" s="359"/>
      <c r="PNO141" s="359"/>
      <c r="PNP141" s="359"/>
      <c r="PNQ141" s="359"/>
      <c r="PNR141" s="359"/>
      <c r="PNS141" s="359"/>
      <c r="PNT141" s="359"/>
      <c r="PNU141" s="359"/>
      <c r="PNV141" s="359"/>
      <c r="PNW141" s="359"/>
      <c r="PNX141" s="359"/>
      <c r="PNY141" s="359"/>
      <c r="PNZ141" s="359"/>
      <c r="POA141" s="359"/>
      <c r="POB141" s="359"/>
      <c r="POC141" s="359"/>
      <c r="POD141" s="359"/>
      <c r="POE141" s="359"/>
      <c r="POF141" s="359"/>
      <c r="POG141" s="359"/>
      <c r="POH141" s="359"/>
      <c r="POI141" s="359"/>
      <c r="POJ141" s="359"/>
      <c r="POK141" s="359"/>
      <c r="POL141" s="359"/>
      <c r="POM141" s="359"/>
      <c r="PON141" s="359"/>
      <c r="POO141" s="359"/>
      <c r="POP141" s="359"/>
      <c r="POQ141" s="359"/>
      <c r="POR141" s="359"/>
      <c r="POS141" s="359"/>
      <c r="POT141" s="359"/>
      <c r="POU141" s="359"/>
      <c r="POV141" s="359"/>
      <c r="POW141" s="359"/>
      <c r="POX141" s="359"/>
      <c r="POY141" s="359"/>
      <c r="POZ141" s="359"/>
      <c r="PPA141" s="359"/>
      <c r="PPB141" s="359"/>
      <c r="PPC141" s="359"/>
      <c r="PPD141" s="359"/>
      <c r="PPE141" s="359"/>
      <c r="PPF141" s="359"/>
      <c r="PPG141" s="359"/>
      <c r="PPH141" s="359"/>
      <c r="PPI141" s="359"/>
      <c r="PPJ141" s="359"/>
      <c r="PPK141" s="359"/>
      <c r="PPL141" s="359"/>
      <c r="PPM141" s="359"/>
      <c r="PPN141" s="359"/>
      <c r="PPO141" s="359"/>
      <c r="PPP141" s="359"/>
      <c r="PPQ141" s="359"/>
      <c r="PPR141" s="359"/>
      <c r="PPS141" s="359"/>
      <c r="PPT141" s="359"/>
      <c r="PPU141" s="359"/>
      <c r="PPV141" s="359"/>
      <c r="PPW141" s="359"/>
      <c r="PPX141" s="359"/>
      <c r="PPY141" s="359"/>
      <c r="PPZ141" s="359"/>
      <c r="PQA141" s="359"/>
      <c r="PQB141" s="359"/>
      <c r="PQC141" s="359"/>
      <c r="PQD141" s="359"/>
      <c r="PQE141" s="359"/>
      <c r="PQF141" s="359"/>
      <c r="PQG141" s="359"/>
      <c r="PQH141" s="359"/>
      <c r="PQI141" s="359"/>
      <c r="PQJ141" s="359"/>
      <c r="PQK141" s="359"/>
      <c r="PQL141" s="359"/>
      <c r="PQM141" s="359"/>
      <c r="PQN141" s="359"/>
      <c r="PQO141" s="359"/>
      <c r="PQP141" s="359"/>
      <c r="PQQ141" s="359"/>
      <c r="PQR141" s="359"/>
      <c r="PQS141" s="359"/>
      <c r="PQT141" s="359"/>
      <c r="PQU141" s="359"/>
      <c r="PQV141" s="359"/>
      <c r="PQW141" s="359"/>
      <c r="PQX141" s="359"/>
      <c r="PQY141" s="359"/>
      <c r="PQZ141" s="359"/>
      <c r="PRA141" s="359"/>
      <c r="PRB141" s="359"/>
      <c r="PRC141" s="359"/>
      <c r="PRD141" s="359"/>
      <c r="PRE141" s="359"/>
      <c r="PRF141" s="359"/>
      <c r="PRG141" s="359"/>
      <c r="PRH141" s="359"/>
      <c r="PRI141" s="359"/>
      <c r="PRJ141" s="359"/>
      <c r="PRK141" s="359"/>
      <c r="PRL141" s="359"/>
      <c r="PRM141" s="359"/>
      <c r="PRN141" s="359"/>
      <c r="PRO141" s="359"/>
      <c r="PRP141" s="359"/>
      <c r="PRQ141" s="359"/>
      <c r="PRR141" s="359"/>
      <c r="PRS141" s="359"/>
      <c r="PRT141" s="359"/>
      <c r="PRU141" s="359"/>
      <c r="PRV141" s="359"/>
      <c r="PRW141" s="359"/>
      <c r="PRX141" s="359"/>
      <c r="PRY141" s="359"/>
      <c r="PRZ141" s="359"/>
      <c r="PSA141" s="359"/>
      <c r="PSB141" s="359"/>
      <c r="PSC141" s="359"/>
      <c r="PSD141" s="359"/>
      <c r="PSE141" s="359"/>
      <c r="PSF141" s="359"/>
      <c r="PSG141" s="359"/>
      <c r="PSH141" s="359"/>
      <c r="PSI141" s="359"/>
      <c r="PSJ141" s="359"/>
      <c r="PSK141" s="359"/>
      <c r="PSL141" s="359"/>
      <c r="PSM141" s="359"/>
      <c r="PSN141" s="359"/>
      <c r="PSO141" s="359"/>
      <c r="PSP141" s="359"/>
      <c r="PSQ141" s="359"/>
      <c r="PSR141" s="359"/>
      <c r="PSS141" s="359"/>
      <c r="PST141" s="359"/>
      <c r="PSU141" s="359"/>
      <c r="PSV141" s="359"/>
      <c r="PSW141" s="359"/>
      <c r="PSX141" s="359"/>
      <c r="PSY141" s="359"/>
      <c r="PSZ141" s="359"/>
      <c r="PTA141" s="359"/>
      <c r="PTB141" s="359"/>
      <c r="PTC141" s="359"/>
      <c r="PTD141" s="359"/>
      <c r="PTE141" s="359"/>
      <c r="PTF141" s="359"/>
      <c r="PTG141" s="359"/>
      <c r="PTH141" s="359"/>
      <c r="PTI141" s="359"/>
      <c r="PTJ141" s="359"/>
      <c r="PTK141" s="359"/>
      <c r="PTL141" s="359"/>
      <c r="PTM141" s="359"/>
      <c r="PTN141" s="359"/>
      <c r="PTO141" s="359"/>
      <c r="PTP141" s="359"/>
      <c r="PTQ141" s="359"/>
      <c r="PTR141" s="359"/>
      <c r="PTS141" s="359"/>
      <c r="PTT141" s="359"/>
      <c r="PTU141" s="359"/>
      <c r="PTV141" s="359"/>
      <c r="PTW141" s="359"/>
      <c r="PTX141" s="359"/>
      <c r="PTY141" s="359"/>
      <c r="PTZ141" s="359"/>
      <c r="PUA141" s="359"/>
      <c r="PUB141" s="359"/>
      <c r="PUC141" s="359"/>
      <c r="PUD141" s="359"/>
      <c r="PUE141" s="359"/>
      <c r="PUF141" s="359"/>
      <c r="PUG141" s="359"/>
      <c r="PUH141" s="359"/>
      <c r="PUI141" s="359"/>
      <c r="PUJ141" s="359"/>
      <c r="PUK141" s="359"/>
      <c r="PUL141" s="359"/>
      <c r="PUM141" s="359"/>
      <c r="PUN141" s="359"/>
      <c r="PUO141" s="359"/>
      <c r="PUP141" s="359"/>
      <c r="PUQ141" s="359"/>
      <c r="PUR141" s="359"/>
      <c r="PUS141" s="359"/>
      <c r="PUT141" s="359"/>
      <c r="PUU141" s="359"/>
      <c r="PUV141" s="359"/>
      <c r="PUW141" s="359"/>
      <c r="PUX141" s="359"/>
      <c r="PUY141" s="359"/>
      <c r="PUZ141" s="359"/>
      <c r="PVA141" s="359"/>
      <c r="PVB141" s="359"/>
      <c r="PVC141" s="359"/>
      <c r="PVD141" s="359"/>
      <c r="PVE141" s="359"/>
      <c r="PVF141" s="359"/>
      <c r="PVG141" s="359"/>
      <c r="PVH141" s="359"/>
      <c r="PVI141" s="359"/>
      <c r="PVJ141" s="359"/>
      <c r="PVK141" s="359"/>
      <c r="PVL141" s="359"/>
      <c r="PVM141" s="359"/>
      <c r="PVN141" s="359"/>
      <c r="PVO141" s="359"/>
      <c r="PVP141" s="359"/>
      <c r="PVQ141" s="359"/>
      <c r="PVR141" s="359"/>
      <c r="PVS141" s="359"/>
      <c r="PVT141" s="359"/>
      <c r="PVU141" s="359"/>
      <c r="PVV141" s="359"/>
      <c r="PVW141" s="359"/>
      <c r="PVX141" s="359"/>
      <c r="PVY141" s="359"/>
      <c r="PVZ141" s="359"/>
      <c r="PWA141" s="359"/>
      <c r="PWB141" s="359"/>
      <c r="PWC141" s="359"/>
      <c r="PWD141" s="359"/>
      <c r="PWE141" s="359"/>
      <c r="PWF141" s="359"/>
      <c r="PWG141" s="359"/>
      <c r="PWH141" s="359"/>
      <c r="PWI141" s="359"/>
      <c r="PWJ141" s="359"/>
      <c r="PWK141" s="359"/>
      <c r="PWL141" s="359"/>
      <c r="PWM141" s="359"/>
      <c r="PWN141" s="359"/>
      <c r="PWO141" s="359"/>
      <c r="PWP141" s="359"/>
      <c r="PWQ141" s="359"/>
      <c r="PWR141" s="359"/>
      <c r="PWS141" s="359"/>
      <c r="PWT141" s="359"/>
      <c r="PWU141" s="359"/>
      <c r="PWV141" s="359"/>
      <c r="PWW141" s="359"/>
      <c r="PWX141" s="359"/>
      <c r="PWY141" s="359"/>
      <c r="PWZ141" s="359"/>
      <c r="PXA141" s="359"/>
      <c r="PXB141" s="359"/>
      <c r="PXC141" s="359"/>
      <c r="PXD141" s="359"/>
      <c r="PXE141" s="359"/>
      <c r="PXF141" s="359"/>
      <c r="PXG141" s="359"/>
      <c r="PXH141" s="359"/>
      <c r="PXI141" s="359"/>
      <c r="PXJ141" s="359"/>
      <c r="PXK141" s="359"/>
      <c r="PXL141" s="359"/>
      <c r="PXM141" s="359"/>
      <c r="PXN141" s="359"/>
      <c r="PXO141" s="359"/>
      <c r="PXP141" s="359"/>
      <c r="PXQ141" s="359"/>
      <c r="PXR141" s="359"/>
      <c r="PXS141" s="359"/>
      <c r="PXT141" s="359"/>
      <c r="PXU141" s="359"/>
      <c r="PXV141" s="359"/>
      <c r="PXW141" s="359"/>
      <c r="PXX141" s="359"/>
      <c r="PXY141" s="359"/>
      <c r="PXZ141" s="359"/>
      <c r="PYA141" s="359"/>
      <c r="PYB141" s="359"/>
      <c r="PYC141" s="359"/>
      <c r="PYD141" s="359"/>
      <c r="PYE141" s="359"/>
      <c r="PYF141" s="359"/>
      <c r="PYG141" s="359"/>
      <c r="PYH141" s="359"/>
      <c r="PYI141" s="359"/>
      <c r="PYJ141" s="359"/>
      <c r="PYK141" s="359"/>
      <c r="PYL141" s="359"/>
      <c r="PYM141" s="359"/>
      <c r="PYN141" s="359"/>
      <c r="PYO141" s="359"/>
      <c r="PYP141" s="359"/>
      <c r="PYQ141" s="359"/>
      <c r="PYR141" s="359"/>
      <c r="PYS141" s="359"/>
      <c r="PYT141" s="359"/>
      <c r="PYU141" s="359"/>
      <c r="PYV141" s="359"/>
      <c r="PYW141" s="359"/>
      <c r="PYX141" s="359"/>
      <c r="PYY141" s="359"/>
      <c r="PYZ141" s="359"/>
      <c r="PZA141" s="359"/>
      <c r="PZB141" s="359"/>
      <c r="PZC141" s="359"/>
      <c r="PZD141" s="359"/>
      <c r="PZE141" s="359"/>
      <c r="PZF141" s="359"/>
      <c r="PZG141" s="359"/>
      <c r="PZH141" s="359"/>
      <c r="PZI141" s="359"/>
      <c r="PZJ141" s="359"/>
      <c r="PZK141" s="359"/>
      <c r="PZL141" s="359"/>
      <c r="PZM141" s="359"/>
      <c r="PZN141" s="359"/>
      <c r="PZO141" s="359"/>
      <c r="PZP141" s="359"/>
      <c r="PZQ141" s="359"/>
      <c r="PZR141" s="359"/>
      <c r="PZS141" s="359"/>
      <c r="PZT141" s="359"/>
      <c r="PZU141" s="359"/>
      <c r="PZV141" s="359"/>
      <c r="PZW141" s="359"/>
      <c r="PZX141" s="359"/>
      <c r="PZY141" s="359"/>
      <c r="PZZ141" s="359"/>
      <c r="QAA141" s="359"/>
      <c r="QAB141" s="359"/>
      <c r="QAC141" s="359"/>
      <c r="QAD141" s="359"/>
      <c r="QAE141" s="359"/>
      <c r="QAF141" s="359"/>
      <c r="QAG141" s="359"/>
      <c r="QAH141" s="359"/>
      <c r="QAI141" s="359"/>
      <c r="QAJ141" s="359"/>
      <c r="QAK141" s="359"/>
      <c r="QAL141" s="359"/>
      <c r="QAM141" s="359"/>
      <c r="QAN141" s="359"/>
      <c r="QAO141" s="359"/>
      <c r="QAP141" s="359"/>
      <c r="QAQ141" s="359"/>
      <c r="QAR141" s="359"/>
      <c r="QAS141" s="359"/>
      <c r="QAT141" s="359"/>
      <c r="QAU141" s="359"/>
      <c r="QAV141" s="359"/>
      <c r="QAW141" s="359"/>
      <c r="QAX141" s="359"/>
      <c r="QAY141" s="359"/>
      <c r="QAZ141" s="359"/>
      <c r="QBA141" s="359"/>
      <c r="QBB141" s="359"/>
      <c r="QBC141" s="359"/>
      <c r="QBD141" s="359"/>
      <c r="QBE141" s="359"/>
      <c r="QBF141" s="359"/>
      <c r="QBG141" s="359"/>
      <c r="QBH141" s="359"/>
      <c r="QBI141" s="359"/>
      <c r="QBJ141" s="359"/>
      <c r="QBK141" s="359"/>
      <c r="QBL141" s="359"/>
      <c r="QBM141" s="359"/>
      <c r="QBN141" s="359"/>
      <c r="QBO141" s="359"/>
      <c r="QBP141" s="359"/>
      <c r="QBQ141" s="359"/>
      <c r="QBR141" s="359"/>
      <c r="QBS141" s="359"/>
      <c r="QBT141" s="359"/>
      <c r="QBU141" s="359"/>
      <c r="QBV141" s="359"/>
      <c r="QBW141" s="359"/>
      <c r="QBX141" s="359"/>
      <c r="QBY141" s="359"/>
      <c r="QBZ141" s="359"/>
      <c r="QCA141" s="359"/>
      <c r="QCB141" s="359"/>
      <c r="QCC141" s="359"/>
      <c r="QCD141" s="359"/>
      <c r="QCE141" s="359"/>
      <c r="QCF141" s="359"/>
      <c r="QCG141" s="359"/>
      <c r="QCH141" s="359"/>
      <c r="QCI141" s="359"/>
      <c r="QCJ141" s="359"/>
      <c r="QCK141" s="359"/>
      <c r="QCL141" s="359"/>
      <c r="QCM141" s="359"/>
      <c r="QCN141" s="359"/>
      <c r="QCO141" s="359"/>
      <c r="QCP141" s="359"/>
      <c r="QCQ141" s="359"/>
      <c r="QCR141" s="359"/>
      <c r="QCS141" s="359"/>
      <c r="QCT141" s="359"/>
      <c r="QCU141" s="359"/>
      <c r="QCV141" s="359"/>
      <c r="QCW141" s="359"/>
      <c r="QCX141" s="359"/>
      <c r="QCY141" s="359"/>
      <c r="QCZ141" s="359"/>
      <c r="QDA141" s="359"/>
      <c r="QDB141" s="359"/>
      <c r="QDC141" s="359"/>
      <c r="QDD141" s="359"/>
      <c r="QDE141" s="359"/>
      <c r="QDF141" s="359"/>
      <c r="QDG141" s="359"/>
      <c r="QDH141" s="359"/>
      <c r="QDI141" s="359"/>
      <c r="QDJ141" s="359"/>
      <c r="QDK141" s="359"/>
      <c r="QDL141" s="359"/>
      <c r="QDM141" s="359"/>
      <c r="QDN141" s="359"/>
      <c r="QDO141" s="359"/>
      <c r="QDP141" s="359"/>
      <c r="QDQ141" s="359"/>
      <c r="QDR141" s="359"/>
      <c r="QDS141" s="359"/>
      <c r="QDT141" s="359"/>
      <c r="QDU141" s="359"/>
      <c r="QDV141" s="359"/>
      <c r="QDW141" s="359"/>
      <c r="QDX141" s="359"/>
      <c r="QDY141" s="359"/>
      <c r="QDZ141" s="359"/>
      <c r="QEA141" s="359"/>
      <c r="QEB141" s="359"/>
      <c r="QEC141" s="359"/>
      <c r="QED141" s="359"/>
      <c r="QEE141" s="359"/>
      <c r="QEF141" s="359"/>
      <c r="QEG141" s="359"/>
      <c r="QEH141" s="359"/>
      <c r="QEI141" s="359"/>
      <c r="QEJ141" s="359"/>
      <c r="QEK141" s="359"/>
      <c r="QEL141" s="359"/>
      <c r="QEM141" s="359"/>
      <c r="QEN141" s="359"/>
      <c r="QEO141" s="359"/>
      <c r="QEP141" s="359"/>
      <c r="QEQ141" s="359"/>
      <c r="QER141" s="359"/>
      <c r="QES141" s="359"/>
      <c r="QET141" s="359"/>
      <c r="QEU141" s="359"/>
      <c r="QEV141" s="359"/>
      <c r="QEW141" s="359"/>
      <c r="QEX141" s="359"/>
      <c r="QEY141" s="359"/>
      <c r="QEZ141" s="359"/>
      <c r="QFA141" s="359"/>
      <c r="QFB141" s="359"/>
      <c r="QFC141" s="359"/>
      <c r="QFD141" s="359"/>
      <c r="QFE141" s="359"/>
      <c r="QFF141" s="359"/>
      <c r="QFG141" s="359"/>
      <c r="QFH141" s="359"/>
      <c r="QFI141" s="359"/>
      <c r="QFJ141" s="359"/>
      <c r="QFK141" s="359"/>
      <c r="QFL141" s="359"/>
      <c r="QFM141" s="359"/>
      <c r="QFN141" s="359"/>
      <c r="QFO141" s="359"/>
      <c r="QFP141" s="359"/>
      <c r="QFQ141" s="359"/>
      <c r="QFR141" s="359"/>
      <c r="QFS141" s="359"/>
      <c r="QFT141" s="359"/>
      <c r="QFU141" s="359"/>
      <c r="QFV141" s="359"/>
      <c r="QFW141" s="359"/>
      <c r="QFX141" s="359"/>
      <c r="QFY141" s="359"/>
      <c r="QFZ141" s="359"/>
      <c r="QGA141" s="359"/>
      <c r="QGB141" s="359"/>
      <c r="QGC141" s="359"/>
      <c r="QGD141" s="359"/>
      <c r="QGE141" s="359"/>
      <c r="QGF141" s="359"/>
      <c r="QGG141" s="359"/>
      <c r="QGH141" s="359"/>
      <c r="QGI141" s="359"/>
      <c r="QGJ141" s="359"/>
      <c r="QGK141" s="359"/>
      <c r="QGL141" s="359"/>
      <c r="QGM141" s="359"/>
      <c r="QGN141" s="359"/>
      <c r="QGO141" s="359"/>
      <c r="QGP141" s="359"/>
      <c r="QGQ141" s="359"/>
      <c r="QGR141" s="359"/>
      <c r="QGS141" s="359"/>
      <c r="QGT141" s="359"/>
      <c r="QGU141" s="359"/>
      <c r="QGV141" s="359"/>
      <c r="QGW141" s="359"/>
      <c r="QGX141" s="359"/>
      <c r="QGY141" s="359"/>
      <c r="QGZ141" s="359"/>
      <c r="QHA141" s="359"/>
      <c r="QHB141" s="359"/>
      <c r="QHC141" s="359"/>
      <c r="QHD141" s="359"/>
      <c r="QHE141" s="359"/>
      <c r="QHF141" s="359"/>
      <c r="QHG141" s="359"/>
      <c r="QHH141" s="359"/>
      <c r="QHI141" s="359"/>
      <c r="QHJ141" s="359"/>
      <c r="QHK141" s="359"/>
      <c r="QHL141" s="359"/>
      <c r="QHM141" s="359"/>
      <c r="QHN141" s="359"/>
      <c r="QHO141" s="359"/>
      <c r="QHP141" s="359"/>
      <c r="QHQ141" s="359"/>
      <c r="QHR141" s="359"/>
      <c r="QHS141" s="359"/>
      <c r="QHT141" s="359"/>
      <c r="QHU141" s="359"/>
      <c r="QHV141" s="359"/>
      <c r="QHW141" s="359"/>
      <c r="QHX141" s="359"/>
      <c r="QHY141" s="359"/>
      <c r="QHZ141" s="359"/>
      <c r="QIA141" s="359"/>
      <c r="QIB141" s="359"/>
      <c r="QIC141" s="359"/>
      <c r="QID141" s="359"/>
      <c r="QIE141" s="359"/>
      <c r="QIF141" s="359"/>
      <c r="QIG141" s="359"/>
      <c r="QIH141" s="359"/>
      <c r="QII141" s="359"/>
      <c r="QIJ141" s="359"/>
      <c r="QIK141" s="359"/>
      <c r="QIL141" s="359"/>
      <c r="QIM141" s="359"/>
      <c r="QIN141" s="359"/>
      <c r="QIO141" s="359"/>
      <c r="QIP141" s="359"/>
      <c r="QIQ141" s="359"/>
      <c r="QIR141" s="359"/>
      <c r="QIS141" s="359"/>
      <c r="QIT141" s="359"/>
      <c r="QIU141" s="359"/>
      <c r="QIV141" s="359"/>
      <c r="QIW141" s="359"/>
      <c r="QIX141" s="359"/>
      <c r="QIY141" s="359"/>
      <c r="QIZ141" s="359"/>
      <c r="QJA141" s="359"/>
      <c r="QJB141" s="359"/>
      <c r="QJC141" s="359"/>
      <c r="QJD141" s="359"/>
      <c r="QJE141" s="359"/>
      <c r="QJF141" s="359"/>
      <c r="QJG141" s="359"/>
      <c r="QJH141" s="359"/>
      <c r="QJI141" s="359"/>
      <c r="QJJ141" s="359"/>
      <c r="QJK141" s="359"/>
      <c r="QJL141" s="359"/>
      <c r="QJM141" s="359"/>
      <c r="QJN141" s="359"/>
      <c r="QJO141" s="359"/>
      <c r="QJP141" s="359"/>
      <c r="QJQ141" s="359"/>
      <c r="QJR141" s="359"/>
      <c r="QJS141" s="359"/>
      <c r="QJT141" s="359"/>
      <c r="QJU141" s="359"/>
      <c r="QJV141" s="359"/>
      <c r="QJW141" s="359"/>
      <c r="QJX141" s="359"/>
      <c r="QJY141" s="359"/>
      <c r="QJZ141" s="359"/>
      <c r="QKA141" s="359"/>
      <c r="QKB141" s="359"/>
      <c r="QKC141" s="359"/>
      <c r="QKD141" s="359"/>
      <c r="QKE141" s="359"/>
      <c r="QKF141" s="359"/>
      <c r="QKG141" s="359"/>
      <c r="QKH141" s="359"/>
      <c r="QKI141" s="359"/>
      <c r="QKJ141" s="359"/>
      <c r="QKK141" s="359"/>
      <c r="QKL141" s="359"/>
      <c r="QKM141" s="359"/>
      <c r="QKN141" s="359"/>
      <c r="QKO141" s="359"/>
      <c r="QKP141" s="359"/>
      <c r="QKQ141" s="359"/>
      <c r="QKR141" s="359"/>
      <c r="QKS141" s="359"/>
      <c r="QKT141" s="359"/>
      <c r="QKU141" s="359"/>
      <c r="QKV141" s="359"/>
      <c r="QKW141" s="359"/>
      <c r="QKX141" s="359"/>
      <c r="QKY141" s="359"/>
      <c r="QKZ141" s="359"/>
      <c r="QLA141" s="359"/>
      <c r="QLB141" s="359"/>
      <c r="QLC141" s="359"/>
      <c r="QLD141" s="359"/>
      <c r="QLE141" s="359"/>
      <c r="QLF141" s="359"/>
      <c r="QLG141" s="359"/>
      <c r="QLH141" s="359"/>
      <c r="QLI141" s="359"/>
      <c r="QLJ141" s="359"/>
      <c r="QLK141" s="359"/>
      <c r="QLL141" s="359"/>
      <c r="QLM141" s="359"/>
      <c r="QLN141" s="359"/>
      <c r="QLO141" s="359"/>
      <c r="QLP141" s="359"/>
      <c r="QLQ141" s="359"/>
      <c r="QLR141" s="359"/>
      <c r="QLS141" s="359"/>
      <c r="QLT141" s="359"/>
      <c r="QLU141" s="359"/>
      <c r="QLV141" s="359"/>
      <c r="QLW141" s="359"/>
      <c r="QLX141" s="359"/>
      <c r="QLY141" s="359"/>
      <c r="QLZ141" s="359"/>
      <c r="QMA141" s="359"/>
      <c r="QMB141" s="359"/>
      <c r="QMC141" s="359"/>
      <c r="QMD141" s="359"/>
      <c r="QME141" s="359"/>
      <c r="QMF141" s="359"/>
      <c r="QMG141" s="359"/>
      <c r="QMH141" s="359"/>
      <c r="QMI141" s="359"/>
      <c r="QMJ141" s="359"/>
      <c r="QMK141" s="359"/>
      <c r="QML141" s="359"/>
      <c r="QMM141" s="359"/>
      <c r="QMN141" s="359"/>
      <c r="QMO141" s="359"/>
      <c r="QMP141" s="359"/>
      <c r="QMQ141" s="359"/>
      <c r="QMR141" s="359"/>
      <c r="QMS141" s="359"/>
      <c r="QMT141" s="359"/>
      <c r="QMU141" s="359"/>
      <c r="QMV141" s="359"/>
      <c r="QMW141" s="359"/>
      <c r="QMX141" s="359"/>
      <c r="QMY141" s="359"/>
      <c r="QMZ141" s="359"/>
      <c r="QNA141" s="359"/>
      <c r="QNB141" s="359"/>
      <c r="QNC141" s="359"/>
      <c r="QND141" s="359"/>
      <c r="QNE141" s="359"/>
      <c r="QNF141" s="359"/>
      <c r="QNG141" s="359"/>
      <c r="QNH141" s="359"/>
      <c r="QNI141" s="359"/>
      <c r="QNJ141" s="359"/>
      <c r="QNK141" s="359"/>
      <c r="QNL141" s="359"/>
      <c r="QNM141" s="359"/>
      <c r="QNN141" s="359"/>
      <c r="QNO141" s="359"/>
      <c r="QNP141" s="359"/>
      <c r="QNQ141" s="359"/>
      <c r="QNR141" s="359"/>
      <c r="QNS141" s="359"/>
      <c r="QNT141" s="359"/>
      <c r="QNU141" s="359"/>
      <c r="QNV141" s="359"/>
      <c r="QNW141" s="359"/>
      <c r="QNX141" s="359"/>
      <c r="QNY141" s="359"/>
      <c r="QNZ141" s="359"/>
      <c r="QOA141" s="359"/>
      <c r="QOB141" s="359"/>
      <c r="QOC141" s="359"/>
      <c r="QOD141" s="359"/>
      <c r="QOE141" s="359"/>
      <c r="QOF141" s="359"/>
      <c r="QOG141" s="359"/>
      <c r="QOH141" s="359"/>
      <c r="QOI141" s="359"/>
      <c r="QOJ141" s="359"/>
      <c r="QOK141" s="359"/>
      <c r="QOL141" s="359"/>
      <c r="QOM141" s="359"/>
      <c r="QON141" s="359"/>
      <c r="QOO141" s="359"/>
      <c r="QOP141" s="359"/>
      <c r="QOQ141" s="359"/>
      <c r="QOR141" s="359"/>
      <c r="QOS141" s="359"/>
      <c r="QOT141" s="359"/>
      <c r="QOU141" s="359"/>
      <c r="QOV141" s="359"/>
      <c r="QOW141" s="359"/>
      <c r="QOX141" s="359"/>
      <c r="QOY141" s="359"/>
      <c r="QOZ141" s="359"/>
      <c r="QPA141" s="359"/>
      <c r="QPB141" s="359"/>
      <c r="QPC141" s="359"/>
      <c r="QPD141" s="359"/>
      <c r="QPE141" s="359"/>
      <c r="QPF141" s="359"/>
      <c r="QPG141" s="359"/>
      <c r="QPH141" s="359"/>
      <c r="QPI141" s="359"/>
      <c r="QPJ141" s="359"/>
      <c r="QPK141" s="359"/>
      <c r="QPL141" s="359"/>
      <c r="QPM141" s="359"/>
      <c r="QPN141" s="359"/>
      <c r="QPO141" s="359"/>
      <c r="QPP141" s="359"/>
      <c r="QPQ141" s="359"/>
      <c r="QPR141" s="359"/>
      <c r="QPS141" s="359"/>
      <c r="QPT141" s="359"/>
      <c r="QPU141" s="359"/>
      <c r="QPV141" s="359"/>
      <c r="QPW141" s="359"/>
      <c r="QPX141" s="359"/>
      <c r="QPY141" s="359"/>
      <c r="QPZ141" s="359"/>
      <c r="QQA141" s="359"/>
      <c r="QQB141" s="359"/>
      <c r="QQC141" s="359"/>
      <c r="QQD141" s="359"/>
      <c r="QQE141" s="359"/>
      <c r="QQF141" s="359"/>
      <c r="QQG141" s="359"/>
      <c r="QQH141" s="359"/>
      <c r="QQI141" s="359"/>
      <c r="QQJ141" s="359"/>
      <c r="QQK141" s="359"/>
      <c r="QQL141" s="359"/>
      <c r="QQM141" s="359"/>
      <c r="QQN141" s="359"/>
      <c r="QQO141" s="359"/>
      <c r="QQP141" s="359"/>
      <c r="QQQ141" s="359"/>
      <c r="QQR141" s="359"/>
      <c r="QQS141" s="359"/>
      <c r="QQT141" s="359"/>
      <c r="QQU141" s="359"/>
      <c r="QQV141" s="359"/>
      <c r="QQW141" s="359"/>
      <c r="QQX141" s="359"/>
      <c r="QQY141" s="359"/>
      <c r="QQZ141" s="359"/>
      <c r="QRA141" s="359"/>
      <c r="QRB141" s="359"/>
      <c r="QRC141" s="359"/>
      <c r="QRD141" s="359"/>
      <c r="QRE141" s="359"/>
      <c r="QRF141" s="359"/>
      <c r="QRG141" s="359"/>
      <c r="QRH141" s="359"/>
      <c r="QRI141" s="359"/>
      <c r="QRJ141" s="359"/>
      <c r="QRK141" s="359"/>
      <c r="QRL141" s="359"/>
      <c r="QRM141" s="359"/>
      <c r="QRN141" s="359"/>
      <c r="QRO141" s="359"/>
      <c r="QRP141" s="359"/>
      <c r="QRQ141" s="359"/>
      <c r="QRR141" s="359"/>
      <c r="QRS141" s="359"/>
      <c r="QRT141" s="359"/>
      <c r="QRU141" s="359"/>
      <c r="QRV141" s="359"/>
      <c r="QRW141" s="359"/>
      <c r="QRX141" s="359"/>
      <c r="QRY141" s="359"/>
      <c r="QRZ141" s="359"/>
      <c r="QSA141" s="359"/>
      <c r="QSB141" s="359"/>
      <c r="QSC141" s="359"/>
      <c r="QSD141" s="359"/>
      <c r="QSE141" s="359"/>
      <c r="QSF141" s="359"/>
      <c r="QSG141" s="359"/>
      <c r="QSH141" s="359"/>
      <c r="QSI141" s="359"/>
      <c r="QSJ141" s="359"/>
      <c r="QSK141" s="359"/>
      <c r="QSL141" s="359"/>
      <c r="QSM141" s="359"/>
      <c r="QSN141" s="359"/>
      <c r="QSO141" s="359"/>
      <c r="QSP141" s="359"/>
      <c r="QSQ141" s="359"/>
      <c r="QSR141" s="359"/>
      <c r="QSS141" s="359"/>
      <c r="QST141" s="359"/>
      <c r="QSU141" s="359"/>
      <c r="QSV141" s="359"/>
      <c r="QSW141" s="359"/>
      <c r="QSX141" s="359"/>
      <c r="QSY141" s="359"/>
      <c r="QSZ141" s="359"/>
      <c r="QTA141" s="359"/>
      <c r="QTB141" s="359"/>
      <c r="QTC141" s="359"/>
      <c r="QTD141" s="359"/>
      <c r="QTE141" s="359"/>
      <c r="QTF141" s="359"/>
      <c r="QTG141" s="359"/>
      <c r="QTH141" s="359"/>
      <c r="QTI141" s="359"/>
      <c r="QTJ141" s="359"/>
      <c r="QTK141" s="359"/>
      <c r="QTL141" s="359"/>
      <c r="QTM141" s="359"/>
      <c r="QTN141" s="359"/>
      <c r="QTO141" s="359"/>
      <c r="QTP141" s="359"/>
      <c r="QTQ141" s="359"/>
      <c r="QTR141" s="359"/>
      <c r="QTS141" s="359"/>
      <c r="QTT141" s="359"/>
      <c r="QTU141" s="359"/>
      <c r="QTV141" s="359"/>
      <c r="QTW141" s="359"/>
      <c r="QTX141" s="359"/>
      <c r="QTY141" s="359"/>
      <c r="QTZ141" s="359"/>
      <c r="QUA141" s="359"/>
      <c r="QUB141" s="359"/>
      <c r="QUC141" s="359"/>
      <c r="QUD141" s="359"/>
      <c r="QUE141" s="359"/>
      <c r="QUF141" s="359"/>
      <c r="QUG141" s="359"/>
      <c r="QUH141" s="359"/>
      <c r="QUI141" s="359"/>
      <c r="QUJ141" s="359"/>
      <c r="QUK141" s="359"/>
      <c r="QUL141" s="359"/>
      <c r="QUM141" s="359"/>
      <c r="QUN141" s="359"/>
      <c r="QUO141" s="359"/>
      <c r="QUP141" s="359"/>
      <c r="QUQ141" s="359"/>
      <c r="QUR141" s="359"/>
      <c r="QUS141" s="359"/>
      <c r="QUT141" s="359"/>
      <c r="QUU141" s="359"/>
      <c r="QUV141" s="359"/>
      <c r="QUW141" s="359"/>
      <c r="QUX141" s="359"/>
      <c r="QUY141" s="359"/>
      <c r="QUZ141" s="359"/>
      <c r="QVA141" s="359"/>
      <c r="QVB141" s="359"/>
      <c r="QVC141" s="359"/>
      <c r="QVD141" s="359"/>
      <c r="QVE141" s="359"/>
      <c r="QVF141" s="359"/>
      <c r="QVG141" s="359"/>
      <c r="QVH141" s="359"/>
      <c r="QVI141" s="359"/>
      <c r="QVJ141" s="359"/>
      <c r="QVK141" s="359"/>
      <c r="QVL141" s="359"/>
      <c r="QVM141" s="359"/>
      <c r="QVN141" s="359"/>
      <c r="QVO141" s="359"/>
      <c r="QVP141" s="359"/>
      <c r="QVQ141" s="359"/>
      <c r="QVR141" s="359"/>
      <c r="QVS141" s="359"/>
      <c r="QVT141" s="359"/>
      <c r="QVU141" s="359"/>
      <c r="QVV141" s="359"/>
      <c r="QVW141" s="359"/>
      <c r="QVX141" s="359"/>
      <c r="QVY141" s="359"/>
      <c r="QVZ141" s="359"/>
      <c r="QWA141" s="359"/>
      <c r="QWB141" s="359"/>
      <c r="QWC141" s="359"/>
      <c r="QWD141" s="359"/>
      <c r="QWE141" s="359"/>
      <c r="QWF141" s="359"/>
      <c r="QWG141" s="359"/>
      <c r="QWH141" s="359"/>
      <c r="QWI141" s="359"/>
      <c r="QWJ141" s="359"/>
      <c r="QWK141" s="359"/>
      <c r="QWL141" s="359"/>
      <c r="QWM141" s="359"/>
      <c r="QWN141" s="359"/>
      <c r="QWO141" s="359"/>
      <c r="QWP141" s="359"/>
      <c r="QWQ141" s="359"/>
      <c r="QWR141" s="359"/>
      <c r="QWS141" s="359"/>
      <c r="QWT141" s="359"/>
      <c r="QWU141" s="359"/>
      <c r="QWV141" s="359"/>
      <c r="QWW141" s="359"/>
      <c r="QWX141" s="359"/>
      <c r="QWY141" s="359"/>
      <c r="QWZ141" s="359"/>
      <c r="QXA141" s="359"/>
      <c r="QXB141" s="359"/>
      <c r="QXC141" s="359"/>
      <c r="QXD141" s="359"/>
      <c r="QXE141" s="359"/>
      <c r="QXF141" s="359"/>
      <c r="QXG141" s="359"/>
      <c r="QXH141" s="359"/>
      <c r="QXI141" s="359"/>
      <c r="QXJ141" s="359"/>
      <c r="QXK141" s="359"/>
      <c r="QXL141" s="359"/>
      <c r="QXM141" s="359"/>
      <c r="QXN141" s="359"/>
      <c r="QXO141" s="359"/>
      <c r="QXP141" s="359"/>
      <c r="QXQ141" s="359"/>
      <c r="QXR141" s="359"/>
      <c r="QXS141" s="359"/>
      <c r="QXT141" s="359"/>
      <c r="QXU141" s="359"/>
      <c r="QXV141" s="359"/>
      <c r="QXW141" s="359"/>
      <c r="QXX141" s="359"/>
      <c r="QXY141" s="359"/>
      <c r="QXZ141" s="359"/>
      <c r="QYA141" s="359"/>
      <c r="QYB141" s="359"/>
      <c r="QYC141" s="359"/>
      <c r="QYD141" s="359"/>
      <c r="QYE141" s="359"/>
      <c r="QYF141" s="359"/>
      <c r="QYG141" s="359"/>
      <c r="QYH141" s="359"/>
      <c r="QYI141" s="359"/>
      <c r="QYJ141" s="359"/>
      <c r="QYK141" s="359"/>
      <c r="QYL141" s="359"/>
      <c r="QYM141" s="359"/>
      <c r="QYN141" s="359"/>
      <c r="QYO141" s="359"/>
      <c r="QYP141" s="359"/>
      <c r="QYQ141" s="359"/>
      <c r="QYR141" s="359"/>
      <c r="QYS141" s="359"/>
      <c r="QYT141" s="359"/>
      <c r="QYU141" s="359"/>
      <c r="QYV141" s="359"/>
      <c r="QYW141" s="359"/>
      <c r="QYX141" s="359"/>
      <c r="QYY141" s="359"/>
      <c r="QYZ141" s="359"/>
      <c r="QZA141" s="359"/>
      <c r="QZB141" s="359"/>
      <c r="QZC141" s="359"/>
      <c r="QZD141" s="359"/>
      <c r="QZE141" s="359"/>
      <c r="QZF141" s="359"/>
      <c r="QZG141" s="359"/>
      <c r="QZH141" s="359"/>
      <c r="QZI141" s="359"/>
      <c r="QZJ141" s="359"/>
      <c r="QZK141" s="359"/>
      <c r="QZL141" s="359"/>
      <c r="QZM141" s="359"/>
      <c r="QZN141" s="359"/>
      <c r="QZO141" s="359"/>
      <c r="QZP141" s="359"/>
      <c r="QZQ141" s="359"/>
      <c r="QZR141" s="359"/>
      <c r="QZS141" s="359"/>
      <c r="QZT141" s="359"/>
      <c r="QZU141" s="359"/>
      <c r="QZV141" s="359"/>
      <c r="QZW141" s="359"/>
      <c r="QZX141" s="359"/>
      <c r="QZY141" s="359"/>
      <c r="QZZ141" s="359"/>
      <c r="RAA141" s="359"/>
      <c r="RAB141" s="359"/>
      <c r="RAC141" s="359"/>
      <c r="RAD141" s="359"/>
      <c r="RAE141" s="359"/>
      <c r="RAF141" s="359"/>
      <c r="RAG141" s="359"/>
      <c r="RAH141" s="359"/>
      <c r="RAI141" s="359"/>
      <c r="RAJ141" s="359"/>
      <c r="RAK141" s="359"/>
      <c r="RAL141" s="359"/>
      <c r="RAM141" s="359"/>
      <c r="RAN141" s="359"/>
      <c r="RAO141" s="359"/>
      <c r="RAP141" s="359"/>
      <c r="RAQ141" s="359"/>
      <c r="RAR141" s="359"/>
      <c r="RAS141" s="359"/>
      <c r="RAT141" s="359"/>
      <c r="RAU141" s="359"/>
      <c r="RAV141" s="359"/>
      <c r="RAW141" s="359"/>
      <c r="RAX141" s="359"/>
      <c r="RAY141" s="359"/>
      <c r="RAZ141" s="359"/>
      <c r="RBA141" s="359"/>
      <c r="RBB141" s="359"/>
      <c r="RBC141" s="359"/>
      <c r="RBD141" s="359"/>
      <c r="RBE141" s="359"/>
      <c r="RBF141" s="359"/>
      <c r="RBG141" s="359"/>
      <c r="RBH141" s="359"/>
      <c r="RBI141" s="359"/>
      <c r="RBJ141" s="359"/>
      <c r="RBK141" s="359"/>
      <c r="RBL141" s="359"/>
      <c r="RBM141" s="359"/>
      <c r="RBN141" s="359"/>
      <c r="RBO141" s="359"/>
      <c r="RBP141" s="359"/>
      <c r="RBQ141" s="359"/>
      <c r="RBR141" s="359"/>
      <c r="RBS141" s="359"/>
      <c r="RBT141" s="359"/>
      <c r="RBU141" s="359"/>
      <c r="RBV141" s="359"/>
      <c r="RBW141" s="359"/>
      <c r="RBX141" s="359"/>
      <c r="RBY141" s="359"/>
      <c r="RBZ141" s="359"/>
      <c r="RCA141" s="359"/>
      <c r="RCB141" s="359"/>
      <c r="RCC141" s="359"/>
      <c r="RCD141" s="359"/>
      <c r="RCE141" s="359"/>
      <c r="RCF141" s="359"/>
      <c r="RCG141" s="359"/>
      <c r="RCH141" s="359"/>
      <c r="RCI141" s="359"/>
      <c r="RCJ141" s="359"/>
      <c r="RCK141" s="359"/>
      <c r="RCL141" s="359"/>
      <c r="RCM141" s="359"/>
      <c r="RCN141" s="359"/>
      <c r="RCO141" s="359"/>
      <c r="RCP141" s="359"/>
      <c r="RCQ141" s="359"/>
      <c r="RCR141" s="359"/>
      <c r="RCS141" s="359"/>
      <c r="RCT141" s="359"/>
      <c r="RCU141" s="359"/>
      <c r="RCV141" s="359"/>
      <c r="RCW141" s="359"/>
      <c r="RCX141" s="359"/>
      <c r="RCY141" s="359"/>
      <c r="RCZ141" s="359"/>
      <c r="RDA141" s="359"/>
      <c r="RDB141" s="359"/>
      <c r="RDC141" s="359"/>
      <c r="RDD141" s="359"/>
      <c r="RDE141" s="359"/>
      <c r="RDF141" s="359"/>
      <c r="RDG141" s="359"/>
      <c r="RDH141" s="359"/>
      <c r="RDI141" s="359"/>
      <c r="RDJ141" s="359"/>
      <c r="RDK141" s="359"/>
      <c r="RDL141" s="359"/>
      <c r="RDM141" s="359"/>
      <c r="RDN141" s="359"/>
      <c r="RDO141" s="359"/>
      <c r="RDP141" s="359"/>
      <c r="RDQ141" s="359"/>
      <c r="RDR141" s="359"/>
      <c r="RDS141" s="359"/>
      <c r="RDT141" s="359"/>
      <c r="RDU141" s="359"/>
      <c r="RDV141" s="359"/>
      <c r="RDW141" s="359"/>
      <c r="RDX141" s="359"/>
      <c r="RDY141" s="359"/>
      <c r="RDZ141" s="359"/>
      <c r="REA141" s="359"/>
      <c r="REB141" s="359"/>
      <c r="REC141" s="359"/>
      <c r="RED141" s="359"/>
      <c r="REE141" s="359"/>
      <c r="REF141" s="359"/>
      <c r="REG141" s="359"/>
      <c r="REH141" s="359"/>
      <c r="REI141" s="359"/>
      <c r="REJ141" s="359"/>
      <c r="REK141" s="359"/>
      <c r="REL141" s="359"/>
      <c r="REM141" s="359"/>
      <c r="REN141" s="359"/>
      <c r="REO141" s="359"/>
      <c r="REP141" s="359"/>
      <c r="REQ141" s="359"/>
      <c r="RER141" s="359"/>
      <c r="RES141" s="359"/>
      <c r="RET141" s="359"/>
      <c r="REU141" s="359"/>
      <c r="REV141" s="359"/>
      <c r="REW141" s="359"/>
      <c r="REX141" s="359"/>
      <c r="REY141" s="359"/>
      <c r="REZ141" s="359"/>
      <c r="RFA141" s="359"/>
      <c r="RFB141" s="359"/>
      <c r="RFC141" s="359"/>
      <c r="RFD141" s="359"/>
      <c r="RFE141" s="359"/>
      <c r="RFF141" s="359"/>
      <c r="RFG141" s="359"/>
      <c r="RFH141" s="359"/>
      <c r="RFI141" s="359"/>
      <c r="RFJ141" s="359"/>
      <c r="RFK141" s="359"/>
      <c r="RFL141" s="359"/>
      <c r="RFM141" s="359"/>
      <c r="RFN141" s="359"/>
      <c r="RFO141" s="359"/>
      <c r="RFP141" s="359"/>
      <c r="RFQ141" s="359"/>
      <c r="RFR141" s="359"/>
      <c r="RFS141" s="359"/>
      <c r="RFT141" s="359"/>
      <c r="RFU141" s="359"/>
      <c r="RFV141" s="359"/>
      <c r="RFW141" s="359"/>
      <c r="RFX141" s="359"/>
      <c r="RFY141" s="359"/>
      <c r="RFZ141" s="359"/>
      <c r="RGA141" s="359"/>
      <c r="RGB141" s="359"/>
      <c r="RGC141" s="359"/>
      <c r="RGD141" s="359"/>
      <c r="RGE141" s="359"/>
      <c r="RGF141" s="359"/>
      <c r="RGG141" s="359"/>
      <c r="RGH141" s="359"/>
      <c r="RGI141" s="359"/>
      <c r="RGJ141" s="359"/>
      <c r="RGK141" s="359"/>
      <c r="RGL141" s="359"/>
      <c r="RGM141" s="359"/>
      <c r="RGN141" s="359"/>
      <c r="RGO141" s="359"/>
      <c r="RGP141" s="359"/>
      <c r="RGQ141" s="359"/>
      <c r="RGR141" s="359"/>
      <c r="RGS141" s="359"/>
      <c r="RGT141" s="359"/>
      <c r="RGU141" s="359"/>
      <c r="RGV141" s="359"/>
      <c r="RGW141" s="359"/>
      <c r="RGX141" s="359"/>
      <c r="RGY141" s="359"/>
      <c r="RGZ141" s="359"/>
      <c r="RHA141" s="359"/>
      <c r="RHB141" s="359"/>
      <c r="RHC141" s="359"/>
      <c r="RHD141" s="359"/>
      <c r="RHE141" s="359"/>
      <c r="RHF141" s="359"/>
      <c r="RHG141" s="359"/>
      <c r="RHH141" s="359"/>
      <c r="RHI141" s="359"/>
      <c r="RHJ141" s="359"/>
      <c r="RHK141" s="359"/>
      <c r="RHL141" s="359"/>
      <c r="RHM141" s="359"/>
      <c r="RHN141" s="359"/>
      <c r="RHO141" s="359"/>
      <c r="RHP141" s="359"/>
      <c r="RHQ141" s="359"/>
      <c r="RHR141" s="359"/>
      <c r="RHS141" s="359"/>
      <c r="RHT141" s="359"/>
      <c r="RHU141" s="359"/>
      <c r="RHV141" s="359"/>
      <c r="RHW141" s="359"/>
      <c r="RHX141" s="359"/>
      <c r="RHY141" s="359"/>
      <c r="RHZ141" s="359"/>
      <c r="RIA141" s="359"/>
      <c r="RIB141" s="359"/>
      <c r="RIC141" s="359"/>
      <c r="RID141" s="359"/>
      <c r="RIE141" s="359"/>
      <c r="RIF141" s="359"/>
      <c r="RIG141" s="359"/>
      <c r="RIH141" s="359"/>
      <c r="RII141" s="359"/>
      <c r="RIJ141" s="359"/>
      <c r="RIK141" s="359"/>
      <c r="RIL141" s="359"/>
      <c r="RIM141" s="359"/>
      <c r="RIN141" s="359"/>
      <c r="RIO141" s="359"/>
      <c r="RIP141" s="359"/>
      <c r="RIQ141" s="359"/>
      <c r="RIR141" s="359"/>
      <c r="RIS141" s="359"/>
      <c r="RIT141" s="359"/>
      <c r="RIU141" s="359"/>
      <c r="RIV141" s="359"/>
      <c r="RIW141" s="359"/>
      <c r="RIX141" s="359"/>
      <c r="RIY141" s="359"/>
      <c r="RIZ141" s="359"/>
      <c r="RJA141" s="359"/>
      <c r="RJB141" s="359"/>
      <c r="RJC141" s="359"/>
      <c r="RJD141" s="359"/>
      <c r="RJE141" s="359"/>
      <c r="RJF141" s="359"/>
      <c r="RJG141" s="359"/>
      <c r="RJH141" s="359"/>
      <c r="RJI141" s="359"/>
      <c r="RJJ141" s="359"/>
      <c r="RJK141" s="359"/>
      <c r="RJL141" s="359"/>
      <c r="RJM141" s="359"/>
      <c r="RJN141" s="359"/>
      <c r="RJO141" s="359"/>
      <c r="RJP141" s="359"/>
      <c r="RJQ141" s="359"/>
      <c r="RJR141" s="359"/>
      <c r="RJS141" s="359"/>
      <c r="RJT141" s="359"/>
      <c r="RJU141" s="359"/>
      <c r="RJV141" s="359"/>
      <c r="RJW141" s="359"/>
      <c r="RJX141" s="359"/>
      <c r="RJY141" s="359"/>
      <c r="RJZ141" s="359"/>
      <c r="RKA141" s="359"/>
      <c r="RKB141" s="359"/>
      <c r="RKC141" s="359"/>
      <c r="RKD141" s="359"/>
      <c r="RKE141" s="359"/>
      <c r="RKF141" s="359"/>
      <c r="RKG141" s="359"/>
      <c r="RKH141" s="359"/>
      <c r="RKI141" s="359"/>
      <c r="RKJ141" s="359"/>
      <c r="RKK141" s="359"/>
      <c r="RKL141" s="359"/>
      <c r="RKM141" s="359"/>
      <c r="RKN141" s="359"/>
      <c r="RKO141" s="359"/>
      <c r="RKP141" s="359"/>
      <c r="RKQ141" s="359"/>
      <c r="RKR141" s="359"/>
      <c r="RKS141" s="359"/>
      <c r="RKT141" s="359"/>
      <c r="RKU141" s="359"/>
      <c r="RKV141" s="359"/>
      <c r="RKW141" s="359"/>
      <c r="RKX141" s="359"/>
      <c r="RKY141" s="359"/>
      <c r="RKZ141" s="359"/>
      <c r="RLA141" s="359"/>
      <c r="RLB141" s="359"/>
      <c r="RLC141" s="359"/>
      <c r="RLD141" s="359"/>
      <c r="RLE141" s="359"/>
      <c r="RLF141" s="359"/>
      <c r="RLG141" s="359"/>
      <c r="RLH141" s="359"/>
      <c r="RLI141" s="359"/>
      <c r="RLJ141" s="359"/>
      <c r="RLK141" s="359"/>
      <c r="RLL141" s="359"/>
      <c r="RLM141" s="359"/>
      <c r="RLN141" s="359"/>
      <c r="RLO141" s="359"/>
      <c r="RLP141" s="359"/>
      <c r="RLQ141" s="359"/>
      <c r="RLR141" s="359"/>
      <c r="RLS141" s="359"/>
      <c r="RLT141" s="359"/>
      <c r="RLU141" s="359"/>
      <c r="RLV141" s="359"/>
      <c r="RLW141" s="359"/>
      <c r="RLX141" s="359"/>
      <c r="RLY141" s="359"/>
      <c r="RLZ141" s="359"/>
      <c r="RMA141" s="359"/>
      <c r="RMB141" s="359"/>
      <c r="RMC141" s="359"/>
      <c r="RMD141" s="359"/>
      <c r="RME141" s="359"/>
      <c r="RMF141" s="359"/>
      <c r="RMG141" s="359"/>
      <c r="RMH141" s="359"/>
      <c r="RMI141" s="359"/>
      <c r="RMJ141" s="359"/>
      <c r="RMK141" s="359"/>
      <c r="RML141" s="359"/>
      <c r="RMM141" s="359"/>
      <c r="RMN141" s="359"/>
      <c r="RMO141" s="359"/>
      <c r="RMP141" s="359"/>
      <c r="RMQ141" s="359"/>
      <c r="RMR141" s="359"/>
      <c r="RMS141" s="359"/>
      <c r="RMT141" s="359"/>
      <c r="RMU141" s="359"/>
      <c r="RMV141" s="359"/>
      <c r="RMW141" s="359"/>
      <c r="RMX141" s="359"/>
      <c r="RMY141" s="359"/>
      <c r="RMZ141" s="359"/>
      <c r="RNA141" s="359"/>
      <c r="RNB141" s="359"/>
      <c r="RNC141" s="359"/>
      <c r="RND141" s="359"/>
      <c r="RNE141" s="359"/>
      <c r="RNF141" s="359"/>
      <c r="RNG141" s="359"/>
      <c r="RNH141" s="359"/>
      <c r="RNI141" s="359"/>
      <c r="RNJ141" s="359"/>
      <c r="RNK141" s="359"/>
      <c r="RNL141" s="359"/>
      <c r="RNM141" s="359"/>
      <c r="RNN141" s="359"/>
      <c r="RNO141" s="359"/>
      <c r="RNP141" s="359"/>
      <c r="RNQ141" s="359"/>
      <c r="RNR141" s="359"/>
      <c r="RNS141" s="359"/>
      <c r="RNT141" s="359"/>
      <c r="RNU141" s="359"/>
      <c r="RNV141" s="359"/>
      <c r="RNW141" s="359"/>
      <c r="RNX141" s="359"/>
      <c r="RNY141" s="359"/>
      <c r="RNZ141" s="359"/>
      <c r="ROA141" s="359"/>
      <c r="ROB141" s="359"/>
      <c r="ROC141" s="359"/>
      <c r="ROD141" s="359"/>
      <c r="ROE141" s="359"/>
      <c r="ROF141" s="359"/>
      <c r="ROG141" s="359"/>
      <c r="ROH141" s="359"/>
      <c r="ROI141" s="359"/>
      <c r="ROJ141" s="359"/>
      <c r="ROK141" s="359"/>
      <c r="ROL141" s="359"/>
      <c r="ROM141" s="359"/>
      <c r="RON141" s="359"/>
      <c r="ROO141" s="359"/>
      <c r="ROP141" s="359"/>
      <c r="ROQ141" s="359"/>
      <c r="ROR141" s="359"/>
      <c r="ROS141" s="359"/>
      <c r="ROT141" s="359"/>
      <c r="ROU141" s="359"/>
      <c r="ROV141" s="359"/>
      <c r="ROW141" s="359"/>
      <c r="ROX141" s="359"/>
      <c r="ROY141" s="359"/>
      <c r="ROZ141" s="359"/>
      <c r="RPA141" s="359"/>
      <c r="RPB141" s="359"/>
      <c r="RPC141" s="359"/>
      <c r="RPD141" s="359"/>
      <c r="RPE141" s="359"/>
      <c r="RPF141" s="359"/>
      <c r="RPG141" s="359"/>
      <c r="RPH141" s="359"/>
      <c r="RPI141" s="359"/>
      <c r="RPJ141" s="359"/>
      <c r="RPK141" s="359"/>
      <c r="RPL141" s="359"/>
      <c r="RPM141" s="359"/>
      <c r="RPN141" s="359"/>
      <c r="RPO141" s="359"/>
      <c r="RPP141" s="359"/>
      <c r="RPQ141" s="359"/>
      <c r="RPR141" s="359"/>
      <c r="RPS141" s="359"/>
      <c r="RPT141" s="359"/>
      <c r="RPU141" s="359"/>
      <c r="RPV141" s="359"/>
      <c r="RPW141" s="359"/>
      <c r="RPX141" s="359"/>
      <c r="RPY141" s="359"/>
      <c r="RPZ141" s="359"/>
      <c r="RQA141" s="359"/>
      <c r="RQB141" s="359"/>
      <c r="RQC141" s="359"/>
      <c r="RQD141" s="359"/>
      <c r="RQE141" s="359"/>
      <c r="RQF141" s="359"/>
      <c r="RQG141" s="359"/>
      <c r="RQH141" s="359"/>
      <c r="RQI141" s="359"/>
      <c r="RQJ141" s="359"/>
      <c r="RQK141" s="359"/>
      <c r="RQL141" s="359"/>
      <c r="RQM141" s="359"/>
      <c r="RQN141" s="359"/>
      <c r="RQO141" s="359"/>
      <c r="RQP141" s="359"/>
      <c r="RQQ141" s="359"/>
      <c r="RQR141" s="359"/>
      <c r="RQS141" s="359"/>
      <c r="RQT141" s="359"/>
      <c r="RQU141" s="359"/>
      <c r="RQV141" s="359"/>
      <c r="RQW141" s="359"/>
      <c r="RQX141" s="359"/>
      <c r="RQY141" s="359"/>
      <c r="RQZ141" s="359"/>
      <c r="RRA141" s="359"/>
      <c r="RRB141" s="359"/>
      <c r="RRC141" s="359"/>
      <c r="RRD141" s="359"/>
      <c r="RRE141" s="359"/>
      <c r="RRF141" s="359"/>
      <c r="RRG141" s="359"/>
      <c r="RRH141" s="359"/>
      <c r="RRI141" s="359"/>
      <c r="RRJ141" s="359"/>
      <c r="RRK141" s="359"/>
      <c r="RRL141" s="359"/>
      <c r="RRM141" s="359"/>
      <c r="RRN141" s="359"/>
      <c r="RRO141" s="359"/>
      <c r="RRP141" s="359"/>
      <c r="RRQ141" s="359"/>
      <c r="RRR141" s="359"/>
      <c r="RRS141" s="359"/>
      <c r="RRT141" s="359"/>
      <c r="RRU141" s="359"/>
      <c r="RRV141" s="359"/>
      <c r="RRW141" s="359"/>
      <c r="RRX141" s="359"/>
      <c r="RRY141" s="359"/>
      <c r="RRZ141" s="359"/>
      <c r="RSA141" s="359"/>
      <c r="RSB141" s="359"/>
      <c r="RSC141" s="359"/>
      <c r="RSD141" s="359"/>
      <c r="RSE141" s="359"/>
      <c r="RSF141" s="359"/>
      <c r="RSG141" s="359"/>
      <c r="RSH141" s="359"/>
      <c r="RSI141" s="359"/>
      <c r="RSJ141" s="359"/>
      <c r="RSK141" s="359"/>
      <c r="RSL141" s="359"/>
      <c r="RSM141" s="359"/>
      <c r="RSN141" s="359"/>
      <c r="RSO141" s="359"/>
      <c r="RSP141" s="359"/>
      <c r="RSQ141" s="359"/>
      <c r="RSR141" s="359"/>
      <c r="RSS141" s="359"/>
      <c r="RST141" s="359"/>
      <c r="RSU141" s="359"/>
      <c r="RSV141" s="359"/>
      <c r="RSW141" s="359"/>
      <c r="RSX141" s="359"/>
      <c r="RSY141" s="359"/>
      <c r="RSZ141" s="359"/>
      <c r="RTA141" s="359"/>
      <c r="RTB141" s="359"/>
      <c r="RTC141" s="359"/>
      <c r="RTD141" s="359"/>
      <c r="RTE141" s="359"/>
      <c r="RTF141" s="359"/>
      <c r="RTG141" s="359"/>
      <c r="RTH141" s="359"/>
      <c r="RTI141" s="359"/>
      <c r="RTJ141" s="359"/>
      <c r="RTK141" s="359"/>
      <c r="RTL141" s="359"/>
      <c r="RTM141" s="359"/>
      <c r="RTN141" s="359"/>
      <c r="RTO141" s="359"/>
      <c r="RTP141" s="359"/>
      <c r="RTQ141" s="359"/>
      <c r="RTR141" s="359"/>
      <c r="RTS141" s="359"/>
      <c r="RTT141" s="359"/>
      <c r="RTU141" s="359"/>
      <c r="RTV141" s="359"/>
      <c r="RTW141" s="359"/>
      <c r="RTX141" s="359"/>
      <c r="RTY141" s="359"/>
      <c r="RTZ141" s="359"/>
      <c r="RUA141" s="359"/>
      <c r="RUB141" s="359"/>
      <c r="RUC141" s="359"/>
      <c r="RUD141" s="359"/>
      <c r="RUE141" s="359"/>
      <c r="RUF141" s="359"/>
      <c r="RUG141" s="359"/>
      <c r="RUH141" s="359"/>
      <c r="RUI141" s="359"/>
      <c r="RUJ141" s="359"/>
      <c r="RUK141" s="359"/>
      <c r="RUL141" s="359"/>
      <c r="RUM141" s="359"/>
      <c r="RUN141" s="359"/>
      <c r="RUO141" s="359"/>
      <c r="RUP141" s="359"/>
      <c r="RUQ141" s="359"/>
      <c r="RUR141" s="359"/>
      <c r="RUS141" s="359"/>
      <c r="RUT141" s="359"/>
      <c r="RUU141" s="359"/>
      <c r="RUV141" s="359"/>
      <c r="RUW141" s="359"/>
      <c r="RUX141" s="359"/>
      <c r="RUY141" s="359"/>
      <c r="RUZ141" s="359"/>
      <c r="RVA141" s="359"/>
      <c r="RVB141" s="359"/>
      <c r="RVC141" s="359"/>
      <c r="RVD141" s="359"/>
      <c r="RVE141" s="359"/>
      <c r="RVF141" s="359"/>
      <c r="RVG141" s="359"/>
      <c r="RVH141" s="359"/>
      <c r="RVI141" s="359"/>
      <c r="RVJ141" s="359"/>
      <c r="RVK141" s="359"/>
      <c r="RVL141" s="359"/>
      <c r="RVM141" s="359"/>
      <c r="RVN141" s="359"/>
      <c r="RVO141" s="359"/>
      <c r="RVP141" s="359"/>
      <c r="RVQ141" s="359"/>
      <c r="RVR141" s="359"/>
      <c r="RVS141" s="359"/>
      <c r="RVT141" s="359"/>
      <c r="RVU141" s="359"/>
      <c r="RVV141" s="359"/>
      <c r="RVW141" s="359"/>
      <c r="RVX141" s="359"/>
      <c r="RVY141" s="359"/>
      <c r="RVZ141" s="359"/>
      <c r="RWA141" s="359"/>
      <c r="RWB141" s="359"/>
      <c r="RWC141" s="359"/>
      <c r="RWD141" s="359"/>
      <c r="RWE141" s="359"/>
      <c r="RWF141" s="359"/>
      <c r="RWG141" s="359"/>
      <c r="RWH141" s="359"/>
      <c r="RWI141" s="359"/>
      <c r="RWJ141" s="359"/>
      <c r="RWK141" s="359"/>
      <c r="RWL141" s="359"/>
      <c r="RWM141" s="359"/>
      <c r="RWN141" s="359"/>
      <c r="RWO141" s="359"/>
      <c r="RWP141" s="359"/>
      <c r="RWQ141" s="359"/>
      <c r="RWR141" s="359"/>
      <c r="RWS141" s="359"/>
      <c r="RWT141" s="359"/>
      <c r="RWU141" s="359"/>
      <c r="RWV141" s="359"/>
      <c r="RWW141" s="359"/>
      <c r="RWX141" s="359"/>
      <c r="RWY141" s="359"/>
      <c r="RWZ141" s="359"/>
      <c r="RXA141" s="359"/>
      <c r="RXB141" s="359"/>
      <c r="RXC141" s="359"/>
      <c r="RXD141" s="359"/>
      <c r="RXE141" s="359"/>
      <c r="RXF141" s="359"/>
      <c r="RXG141" s="359"/>
      <c r="RXH141" s="359"/>
      <c r="RXI141" s="359"/>
      <c r="RXJ141" s="359"/>
      <c r="RXK141" s="359"/>
      <c r="RXL141" s="359"/>
      <c r="RXM141" s="359"/>
      <c r="RXN141" s="359"/>
      <c r="RXO141" s="359"/>
      <c r="RXP141" s="359"/>
      <c r="RXQ141" s="359"/>
      <c r="RXR141" s="359"/>
      <c r="RXS141" s="359"/>
      <c r="RXT141" s="359"/>
      <c r="RXU141" s="359"/>
      <c r="RXV141" s="359"/>
      <c r="RXW141" s="359"/>
      <c r="RXX141" s="359"/>
      <c r="RXY141" s="359"/>
      <c r="RXZ141" s="359"/>
      <c r="RYA141" s="359"/>
      <c r="RYB141" s="359"/>
      <c r="RYC141" s="359"/>
      <c r="RYD141" s="359"/>
      <c r="RYE141" s="359"/>
      <c r="RYF141" s="359"/>
      <c r="RYG141" s="359"/>
      <c r="RYH141" s="359"/>
      <c r="RYI141" s="359"/>
      <c r="RYJ141" s="359"/>
      <c r="RYK141" s="359"/>
      <c r="RYL141" s="359"/>
      <c r="RYM141" s="359"/>
      <c r="RYN141" s="359"/>
      <c r="RYO141" s="359"/>
      <c r="RYP141" s="359"/>
      <c r="RYQ141" s="359"/>
      <c r="RYR141" s="359"/>
      <c r="RYS141" s="359"/>
      <c r="RYT141" s="359"/>
      <c r="RYU141" s="359"/>
      <c r="RYV141" s="359"/>
      <c r="RYW141" s="359"/>
      <c r="RYX141" s="359"/>
      <c r="RYY141" s="359"/>
      <c r="RYZ141" s="359"/>
      <c r="RZA141" s="359"/>
      <c r="RZB141" s="359"/>
      <c r="RZC141" s="359"/>
      <c r="RZD141" s="359"/>
      <c r="RZE141" s="359"/>
      <c r="RZF141" s="359"/>
      <c r="RZG141" s="359"/>
      <c r="RZH141" s="359"/>
      <c r="RZI141" s="359"/>
      <c r="RZJ141" s="359"/>
      <c r="RZK141" s="359"/>
      <c r="RZL141" s="359"/>
      <c r="RZM141" s="359"/>
      <c r="RZN141" s="359"/>
      <c r="RZO141" s="359"/>
      <c r="RZP141" s="359"/>
      <c r="RZQ141" s="359"/>
      <c r="RZR141" s="359"/>
      <c r="RZS141" s="359"/>
      <c r="RZT141" s="359"/>
      <c r="RZU141" s="359"/>
      <c r="RZV141" s="359"/>
      <c r="RZW141" s="359"/>
      <c r="RZX141" s="359"/>
      <c r="RZY141" s="359"/>
      <c r="RZZ141" s="359"/>
      <c r="SAA141" s="359"/>
      <c r="SAB141" s="359"/>
      <c r="SAC141" s="359"/>
      <c r="SAD141" s="359"/>
      <c r="SAE141" s="359"/>
      <c r="SAF141" s="359"/>
      <c r="SAG141" s="359"/>
      <c r="SAH141" s="359"/>
      <c r="SAI141" s="359"/>
      <c r="SAJ141" s="359"/>
      <c r="SAK141" s="359"/>
      <c r="SAL141" s="359"/>
      <c r="SAM141" s="359"/>
      <c r="SAN141" s="359"/>
      <c r="SAO141" s="359"/>
      <c r="SAP141" s="359"/>
      <c r="SAQ141" s="359"/>
      <c r="SAR141" s="359"/>
      <c r="SAS141" s="359"/>
      <c r="SAT141" s="359"/>
      <c r="SAU141" s="359"/>
      <c r="SAV141" s="359"/>
      <c r="SAW141" s="359"/>
      <c r="SAX141" s="359"/>
      <c r="SAY141" s="359"/>
      <c r="SAZ141" s="359"/>
      <c r="SBA141" s="359"/>
      <c r="SBB141" s="359"/>
      <c r="SBC141" s="359"/>
      <c r="SBD141" s="359"/>
      <c r="SBE141" s="359"/>
      <c r="SBF141" s="359"/>
      <c r="SBG141" s="359"/>
      <c r="SBH141" s="359"/>
      <c r="SBI141" s="359"/>
      <c r="SBJ141" s="359"/>
      <c r="SBK141" s="359"/>
      <c r="SBL141" s="359"/>
      <c r="SBM141" s="359"/>
      <c r="SBN141" s="359"/>
      <c r="SBO141" s="359"/>
      <c r="SBP141" s="359"/>
      <c r="SBQ141" s="359"/>
      <c r="SBR141" s="359"/>
      <c r="SBS141" s="359"/>
      <c r="SBT141" s="359"/>
      <c r="SBU141" s="359"/>
      <c r="SBV141" s="359"/>
      <c r="SBW141" s="359"/>
      <c r="SBX141" s="359"/>
      <c r="SBY141" s="359"/>
      <c r="SBZ141" s="359"/>
      <c r="SCA141" s="359"/>
      <c r="SCB141" s="359"/>
      <c r="SCC141" s="359"/>
      <c r="SCD141" s="359"/>
      <c r="SCE141" s="359"/>
      <c r="SCF141" s="359"/>
      <c r="SCG141" s="359"/>
      <c r="SCH141" s="359"/>
      <c r="SCI141" s="359"/>
      <c r="SCJ141" s="359"/>
      <c r="SCK141" s="359"/>
      <c r="SCL141" s="359"/>
      <c r="SCM141" s="359"/>
      <c r="SCN141" s="359"/>
      <c r="SCO141" s="359"/>
      <c r="SCP141" s="359"/>
      <c r="SCQ141" s="359"/>
      <c r="SCR141" s="359"/>
      <c r="SCS141" s="359"/>
      <c r="SCT141" s="359"/>
      <c r="SCU141" s="359"/>
      <c r="SCV141" s="359"/>
      <c r="SCW141" s="359"/>
      <c r="SCX141" s="359"/>
      <c r="SCY141" s="359"/>
      <c r="SCZ141" s="359"/>
      <c r="SDA141" s="359"/>
      <c r="SDB141" s="359"/>
      <c r="SDC141" s="359"/>
      <c r="SDD141" s="359"/>
      <c r="SDE141" s="359"/>
      <c r="SDF141" s="359"/>
      <c r="SDG141" s="359"/>
      <c r="SDH141" s="359"/>
      <c r="SDI141" s="359"/>
      <c r="SDJ141" s="359"/>
      <c r="SDK141" s="359"/>
      <c r="SDL141" s="359"/>
      <c r="SDM141" s="359"/>
      <c r="SDN141" s="359"/>
      <c r="SDO141" s="359"/>
      <c r="SDP141" s="359"/>
      <c r="SDQ141" s="359"/>
      <c r="SDR141" s="359"/>
      <c r="SDS141" s="359"/>
      <c r="SDT141" s="359"/>
      <c r="SDU141" s="359"/>
      <c r="SDV141" s="359"/>
      <c r="SDW141" s="359"/>
      <c r="SDX141" s="359"/>
      <c r="SDY141" s="359"/>
      <c r="SDZ141" s="359"/>
      <c r="SEA141" s="359"/>
      <c r="SEB141" s="359"/>
      <c r="SEC141" s="359"/>
      <c r="SED141" s="359"/>
      <c r="SEE141" s="359"/>
      <c r="SEF141" s="359"/>
      <c r="SEG141" s="359"/>
      <c r="SEH141" s="359"/>
      <c r="SEI141" s="359"/>
      <c r="SEJ141" s="359"/>
      <c r="SEK141" s="359"/>
      <c r="SEL141" s="359"/>
      <c r="SEM141" s="359"/>
      <c r="SEN141" s="359"/>
      <c r="SEO141" s="359"/>
      <c r="SEP141" s="359"/>
      <c r="SEQ141" s="359"/>
      <c r="SER141" s="359"/>
      <c r="SES141" s="359"/>
      <c r="SET141" s="359"/>
      <c r="SEU141" s="359"/>
      <c r="SEV141" s="359"/>
      <c r="SEW141" s="359"/>
      <c r="SEX141" s="359"/>
      <c r="SEY141" s="359"/>
      <c r="SEZ141" s="359"/>
      <c r="SFA141" s="359"/>
      <c r="SFB141" s="359"/>
      <c r="SFC141" s="359"/>
      <c r="SFD141" s="359"/>
      <c r="SFE141" s="359"/>
      <c r="SFF141" s="359"/>
      <c r="SFG141" s="359"/>
      <c r="SFH141" s="359"/>
      <c r="SFI141" s="359"/>
      <c r="SFJ141" s="359"/>
      <c r="SFK141" s="359"/>
      <c r="SFL141" s="359"/>
      <c r="SFM141" s="359"/>
      <c r="SFN141" s="359"/>
      <c r="SFO141" s="359"/>
      <c r="SFP141" s="359"/>
      <c r="SFQ141" s="359"/>
      <c r="SFR141" s="359"/>
      <c r="SFS141" s="359"/>
      <c r="SFT141" s="359"/>
      <c r="SFU141" s="359"/>
      <c r="SFV141" s="359"/>
      <c r="SFW141" s="359"/>
      <c r="SFX141" s="359"/>
      <c r="SFY141" s="359"/>
      <c r="SFZ141" s="359"/>
      <c r="SGA141" s="359"/>
      <c r="SGB141" s="359"/>
      <c r="SGC141" s="359"/>
      <c r="SGD141" s="359"/>
      <c r="SGE141" s="359"/>
      <c r="SGF141" s="359"/>
      <c r="SGG141" s="359"/>
      <c r="SGH141" s="359"/>
      <c r="SGI141" s="359"/>
      <c r="SGJ141" s="359"/>
      <c r="SGK141" s="359"/>
      <c r="SGL141" s="359"/>
      <c r="SGM141" s="359"/>
      <c r="SGN141" s="359"/>
      <c r="SGO141" s="359"/>
      <c r="SGP141" s="359"/>
      <c r="SGQ141" s="359"/>
      <c r="SGR141" s="359"/>
      <c r="SGS141" s="359"/>
      <c r="SGT141" s="359"/>
      <c r="SGU141" s="359"/>
      <c r="SGV141" s="359"/>
      <c r="SGW141" s="359"/>
      <c r="SGX141" s="359"/>
      <c r="SGY141" s="359"/>
      <c r="SGZ141" s="359"/>
      <c r="SHA141" s="359"/>
      <c r="SHB141" s="359"/>
      <c r="SHC141" s="359"/>
      <c r="SHD141" s="359"/>
      <c r="SHE141" s="359"/>
      <c r="SHF141" s="359"/>
      <c r="SHG141" s="359"/>
      <c r="SHH141" s="359"/>
      <c r="SHI141" s="359"/>
      <c r="SHJ141" s="359"/>
      <c r="SHK141" s="359"/>
      <c r="SHL141" s="359"/>
      <c r="SHM141" s="359"/>
      <c r="SHN141" s="359"/>
      <c r="SHO141" s="359"/>
      <c r="SHP141" s="359"/>
      <c r="SHQ141" s="359"/>
      <c r="SHR141" s="359"/>
      <c r="SHS141" s="359"/>
      <c r="SHT141" s="359"/>
      <c r="SHU141" s="359"/>
      <c r="SHV141" s="359"/>
      <c r="SHW141" s="359"/>
      <c r="SHX141" s="359"/>
      <c r="SHY141" s="359"/>
      <c r="SHZ141" s="359"/>
      <c r="SIA141" s="359"/>
      <c r="SIB141" s="359"/>
      <c r="SIC141" s="359"/>
      <c r="SID141" s="359"/>
      <c r="SIE141" s="359"/>
      <c r="SIF141" s="359"/>
      <c r="SIG141" s="359"/>
      <c r="SIH141" s="359"/>
      <c r="SII141" s="359"/>
      <c r="SIJ141" s="359"/>
      <c r="SIK141" s="359"/>
      <c r="SIL141" s="359"/>
      <c r="SIM141" s="359"/>
      <c r="SIN141" s="359"/>
      <c r="SIO141" s="359"/>
      <c r="SIP141" s="359"/>
      <c r="SIQ141" s="359"/>
      <c r="SIR141" s="359"/>
      <c r="SIS141" s="359"/>
      <c r="SIT141" s="359"/>
      <c r="SIU141" s="359"/>
      <c r="SIV141" s="359"/>
      <c r="SIW141" s="359"/>
      <c r="SIX141" s="359"/>
      <c r="SIY141" s="359"/>
      <c r="SIZ141" s="359"/>
      <c r="SJA141" s="359"/>
      <c r="SJB141" s="359"/>
      <c r="SJC141" s="359"/>
      <c r="SJD141" s="359"/>
      <c r="SJE141" s="359"/>
      <c r="SJF141" s="359"/>
      <c r="SJG141" s="359"/>
      <c r="SJH141" s="359"/>
      <c r="SJI141" s="359"/>
      <c r="SJJ141" s="359"/>
      <c r="SJK141" s="359"/>
      <c r="SJL141" s="359"/>
      <c r="SJM141" s="359"/>
      <c r="SJN141" s="359"/>
      <c r="SJO141" s="359"/>
      <c r="SJP141" s="359"/>
      <c r="SJQ141" s="359"/>
      <c r="SJR141" s="359"/>
      <c r="SJS141" s="359"/>
      <c r="SJT141" s="359"/>
      <c r="SJU141" s="359"/>
      <c r="SJV141" s="359"/>
      <c r="SJW141" s="359"/>
      <c r="SJX141" s="359"/>
      <c r="SJY141" s="359"/>
      <c r="SJZ141" s="359"/>
      <c r="SKA141" s="359"/>
      <c r="SKB141" s="359"/>
      <c r="SKC141" s="359"/>
      <c r="SKD141" s="359"/>
      <c r="SKE141" s="359"/>
      <c r="SKF141" s="359"/>
      <c r="SKG141" s="359"/>
      <c r="SKH141" s="359"/>
      <c r="SKI141" s="359"/>
      <c r="SKJ141" s="359"/>
      <c r="SKK141" s="359"/>
      <c r="SKL141" s="359"/>
      <c r="SKM141" s="359"/>
      <c r="SKN141" s="359"/>
      <c r="SKO141" s="359"/>
      <c r="SKP141" s="359"/>
      <c r="SKQ141" s="359"/>
      <c r="SKR141" s="359"/>
      <c r="SKS141" s="359"/>
      <c r="SKT141" s="359"/>
      <c r="SKU141" s="359"/>
      <c r="SKV141" s="359"/>
      <c r="SKW141" s="359"/>
      <c r="SKX141" s="359"/>
      <c r="SKY141" s="359"/>
      <c r="SKZ141" s="359"/>
      <c r="SLA141" s="359"/>
      <c r="SLB141" s="359"/>
      <c r="SLC141" s="359"/>
      <c r="SLD141" s="359"/>
      <c r="SLE141" s="359"/>
      <c r="SLF141" s="359"/>
      <c r="SLG141" s="359"/>
      <c r="SLH141" s="359"/>
      <c r="SLI141" s="359"/>
      <c r="SLJ141" s="359"/>
      <c r="SLK141" s="359"/>
      <c r="SLL141" s="359"/>
      <c r="SLM141" s="359"/>
      <c r="SLN141" s="359"/>
      <c r="SLO141" s="359"/>
      <c r="SLP141" s="359"/>
      <c r="SLQ141" s="359"/>
      <c r="SLR141" s="359"/>
      <c r="SLS141" s="359"/>
      <c r="SLT141" s="359"/>
      <c r="SLU141" s="359"/>
      <c r="SLV141" s="359"/>
      <c r="SLW141" s="359"/>
      <c r="SLX141" s="359"/>
      <c r="SLY141" s="359"/>
      <c r="SLZ141" s="359"/>
      <c r="SMA141" s="359"/>
      <c r="SMB141" s="359"/>
      <c r="SMC141" s="359"/>
      <c r="SMD141" s="359"/>
      <c r="SME141" s="359"/>
      <c r="SMF141" s="359"/>
      <c r="SMG141" s="359"/>
      <c r="SMH141" s="359"/>
      <c r="SMI141" s="359"/>
      <c r="SMJ141" s="359"/>
      <c r="SMK141" s="359"/>
      <c r="SML141" s="359"/>
      <c r="SMM141" s="359"/>
      <c r="SMN141" s="359"/>
      <c r="SMO141" s="359"/>
      <c r="SMP141" s="359"/>
      <c r="SMQ141" s="359"/>
      <c r="SMR141" s="359"/>
      <c r="SMS141" s="359"/>
      <c r="SMT141" s="359"/>
      <c r="SMU141" s="359"/>
      <c r="SMV141" s="359"/>
      <c r="SMW141" s="359"/>
      <c r="SMX141" s="359"/>
      <c r="SMY141" s="359"/>
      <c r="SMZ141" s="359"/>
      <c r="SNA141" s="359"/>
      <c r="SNB141" s="359"/>
      <c r="SNC141" s="359"/>
      <c r="SND141" s="359"/>
      <c r="SNE141" s="359"/>
      <c r="SNF141" s="359"/>
      <c r="SNG141" s="359"/>
      <c r="SNH141" s="359"/>
      <c r="SNI141" s="359"/>
      <c r="SNJ141" s="359"/>
      <c r="SNK141" s="359"/>
      <c r="SNL141" s="359"/>
      <c r="SNM141" s="359"/>
      <c r="SNN141" s="359"/>
      <c r="SNO141" s="359"/>
      <c r="SNP141" s="359"/>
      <c r="SNQ141" s="359"/>
      <c r="SNR141" s="359"/>
      <c r="SNS141" s="359"/>
      <c r="SNT141" s="359"/>
      <c r="SNU141" s="359"/>
      <c r="SNV141" s="359"/>
      <c r="SNW141" s="359"/>
      <c r="SNX141" s="359"/>
      <c r="SNY141" s="359"/>
      <c r="SNZ141" s="359"/>
      <c r="SOA141" s="359"/>
      <c r="SOB141" s="359"/>
      <c r="SOC141" s="359"/>
      <c r="SOD141" s="359"/>
      <c r="SOE141" s="359"/>
      <c r="SOF141" s="359"/>
      <c r="SOG141" s="359"/>
      <c r="SOH141" s="359"/>
      <c r="SOI141" s="359"/>
      <c r="SOJ141" s="359"/>
      <c r="SOK141" s="359"/>
      <c r="SOL141" s="359"/>
      <c r="SOM141" s="359"/>
      <c r="SON141" s="359"/>
      <c r="SOO141" s="359"/>
      <c r="SOP141" s="359"/>
      <c r="SOQ141" s="359"/>
      <c r="SOR141" s="359"/>
      <c r="SOS141" s="359"/>
      <c r="SOT141" s="359"/>
      <c r="SOU141" s="359"/>
      <c r="SOV141" s="359"/>
      <c r="SOW141" s="359"/>
      <c r="SOX141" s="359"/>
      <c r="SOY141" s="359"/>
      <c r="SOZ141" s="359"/>
      <c r="SPA141" s="359"/>
      <c r="SPB141" s="359"/>
      <c r="SPC141" s="359"/>
      <c r="SPD141" s="359"/>
      <c r="SPE141" s="359"/>
      <c r="SPF141" s="359"/>
      <c r="SPG141" s="359"/>
      <c r="SPH141" s="359"/>
      <c r="SPI141" s="359"/>
      <c r="SPJ141" s="359"/>
      <c r="SPK141" s="359"/>
      <c r="SPL141" s="359"/>
      <c r="SPM141" s="359"/>
      <c r="SPN141" s="359"/>
      <c r="SPO141" s="359"/>
      <c r="SPP141" s="359"/>
      <c r="SPQ141" s="359"/>
      <c r="SPR141" s="359"/>
      <c r="SPS141" s="359"/>
      <c r="SPT141" s="359"/>
      <c r="SPU141" s="359"/>
      <c r="SPV141" s="359"/>
      <c r="SPW141" s="359"/>
      <c r="SPX141" s="359"/>
      <c r="SPY141" s="359"/>
      <c r="SPZ141" s="359"/>
      <c r="SQA141" s="359"/>
      <c r="SQB141" s="359"/>
      <c r="SQC141" s="359"/>
      <c r="SQD141" s="359"/>
      <c r="SQE141" s="359"/>
      <c r="SQF141" s="359"/>
      <c r="SQG141" s="359"/>
      <c r="SQH141" s="359"/>
      <c r="SQI141" s="359"/>
      <c r="SQJ141" s="359"/>
      <c r="SQK141" s="359"/>
      <c r="SQL141" s="359"/>
      <c r="SQM141" s="359"/>
      <c r="SQN141" s="359"/>
      <c r="SQO141" s="359"/>
      <c r="SQP141" s="359"/>
      <c r="SQQ141" s="359"/>
      <c r="SQR141" s="359"/>
      <c r="SQS141" s="359"/>
      <c r="SQT141" s="359"/>
      <c r="SQU141" s="359"/>
      <c r="SQV141" s="359"/>
      <c r="SQW141" s="359"/>
      <c r="SQX141" s="359"/>
      <c r="SQY141" s="359"/>
      <c r="SQZ141" s="359"/>
      <c r="SRA141" s="359"/>
      <c r="SRB141" s="359"/>
      <c r="SRC141" s="359"/>
      <c r="SRD141" s="359"/>
      <c r="SRE141" s="359"/>
      <c r="SRF141" s="359"/>
      <c r="SRG141" s="359"/>
      <c r="SRH141" s="359"/>
      <c r="SRI141" s="359"/>
      <c r="SRJ141" s="359"/>
      <c r="SRK141" s="359"/>
      <c r="SRL141" s="359"/>
      <c r="SRM141" s="359"/>
      <c r="SRN141" s="359"/>
      <c r="SRO141" s="359"/>
      <c r="SRP141" s="359"/>
      <c r="SRQ141" s="359"/>
      <c r="SRR141" s="359"/>
      <c r="SRS141" s="359"/>
      <c r="SRT141" s="359"/>
      <c r="SRU141" s="359"/>
      <c r="SRV141" s="359"/>
      <c r="SRW141" s="359"/>
      <c r="SRX141" s="359"/>
      <c r="SRY141" s="359"/>
      <c r="SRZ141" s="359"/>
      <c r="SSA141" s="359"/>
      <c r="SSB141" s="359"/>
      <c r="SSC141" s="359"/>
      <c r="SSD141" s="359"/>
      <c r="SSE141" s="359"/>
      <c r="SSF141" s="359"/>
      <c r="SSG141" s="359"/>
      <c r="SSH141" s="359"/>
      <c r="SSI141" s="359"/>
      <c r="SSJ141" s="359"/>
      <c r="SSK141" s="359"/>
      <c r="SSL141" s="359"/>
      <c r="SSM141" s="359"/>
      <c r="SSN141" s="359"/>
      <c r="SSO141" s="359"/>
      <c r="SSP141" s="359"/>
      <c r="SSQ141" s="359"/>
      <c r="SSR141" s="359"/>
      <c r="SSS141" s="359"/>
      <c r="SST141" s="359"/>
      <c r="SSU141" s="359"/>
      <c r="SSV141" s="359"/>
      <c r="SSW141" s="359"/>
      <c r="SSX141" s="359"/>
      <c r="SSY141" s="359"/>
      <c r="SSZ141" s="359"/>
      <c r="STA141" s="359"/>
      <c r="STB141" s="359"/>
      <c r="STC141" s="359"/>
      <c r="STD141" s="359"/>
      <c r="STE141" s="359"/>
      <c r="STF141" s="359"/>
      <c r="STG141" s="359"/>
      <c r="STH141" s="359"/>
      <c r="STI141" s="359"/>
      <c r="STJ141" s="359"/>
      <c r="STK141" s="359"/>
      <c r="STL141" s="359"/>
      <c r="STM141" s="359"/>
      <c r="STN141" s="359"/>
      <c r="STO141" s="359"/>
      <c r="STP141" s="359"/>
      <c r="STQ141" s="359"/>
      <c r="STR141" s="359"/>
      <c r="STS141" s="359"/>
      <c r="STT141" s="359"/>
      <c r="STU141" s="359"/>
      <c r="STV141" s="359"/>
      <c r="STW141" s="359"/>
      <c r="STX141" s="359"/>
      <c r="STY141" s="359"/>
      <c r="STZ141" s="359"/>
      <c r="SUA141" s="359"/>
      <c r="SUB141" s="359"/>
      <c r="SUC141" s="359"/>
      <c r="SUD141" s="359"/>
      <c r="SUE141" s="359"/>
      <c r="SUF141" s="359"/>
      <c r="SUG141" s="359"/>
      <c r="SUH141" s="359"/>
      <c r="SUI141" s="359"/>
      <c r="SUJ141" s="359"/>
      <c r="SUK141" s="359"/>
      <c r="SUL141" s="359"/>
      <c r="SUM141" s="359"/>
      <c r="SUN141" s="359"/>
      <c r="SUO141" s="359"/>
      <c r="SUP141" s="359"/>
      <c r="SUQ141" s="359"/>
      <c r="SUR141" s="359"/>
      <c r="SUS141" s="359"/>
      <c r="SUT141" s="359"/>
      <c r="SUU141" s="359"/>
      <c r="SUV141" s="359"/>
      <c r="SUW141" s="359"/>
      <c r="SUX141" s="359"/>
      <c r="SUY141" s="359"/>
      <c r="SUZ141" s="359"/>
      <c r="SVA141" s="359"/>
      <c r="SVB141" s="359"/>
      <c r="SVC141" s="359"/>
      <c r="SVD141" s="359"/>
      <c r="SVE141" s="359"/>
      <c r="SVF141" s="359"/>
      <c r="SVG141" s="359"/>
      <c r="SVH141" s="359"/>
      <c r="SVI141" s="359"/>
      <c r="SVJ141" s="359"/>
      <c r="SVK141" s="359"/>
      <c r="SVL141" s="359"/>
      <c r="SVM141" s="359"/>
      <c r="SVN141" s="359"/>
      <c r="SVO141" s="359"/>
      <c r="SVP141" s="359"/>
      <c r="SVQ141" s="359"/>
      <c r="SVR141" s="359"/>
      <c r="SVS141" s="359"/>
      <c r="SVT141" s="359"/>
      <c r="SVU141" s="359"/>
      <c r="SVV141" s="359"/>
      <c r="SVW141" s="359"/>
      <c r="SVX141" s="359"/>
      <c r="SVY141" s="359"/>
      <c r="SVZ141" s="359"/>
      <c r="SWA141" s="359"/>
      <c r="SWB141" s="359"/>
      <c r="SWC141" s="359"/>
      <c r="SWD141" s="359"/>
      <c r="SWE141" s="359"/>
      <c r="SWF141" s="359"/>
      <c r="SWG141" s="359"/>
      <c r="SWH141" s="359"/>
      <c r="SWI141" s="359"/>
      <c r="SWJ141" s="359"/>
      <c r="SWK141" s="359"/>
      <c r="SWL141" s="359"/>
      <c r="SWM141" s="359"/>
      <c r="SWN141" s="359"/>
      <c r="SWO141" s="359"/>
      <c r="SWP141" s="359"/>
      <c r="SWQ141" s="359"/>
      <c r="SWR141" s="359"/>
      <c r="SWS141" s="359"/>
      <c r="SWT141" s="359"/>
      <c r="SWU141" s="359"/>
      <c r="SWV141" s="359"/>
      <c r="SWW141" s="359"/>
      <c r="SWX141" s="359"/>
      <c r="SWY141" s="359"/>
      <c r="SWZ141" s="359"/>
      <c r="SXA141" s="359"/>
      <c r="SXB141" s="359"/>
      <c r="SXC141" s="359"/>
      <c r="SXD141" s="359"/>
      <c r="SXE141" s="359"/>
      <c r="SXF141" s="359"/>
      <c r="SXG141" s="359"/>
      <c r="SXH141" s="359"/>
      <c r="SXI141" s="359"/>
      <c r="SXJ141" s="359"/>
      <c r="SXK141" s="359"/>
      <c r="SXL141" s="359"/>
      <c r="SXM141" s="359"/>
      <c r="SXN141" s="359"/>
      <c r="SXO141" s="359"/>
      <c r="SXP141" s="359"/>
      <c r="SXQ141" s="359"/>
      <c r="SXR141" s="359"/>
      <c r="SXS141" s="359"/>
      <c r="SXT141" s="359"/>
      <c r="SXU141" s="359"/>
      <c r="SXV141" s="359"/>
      <c r="SXW141" s="359"/>
      <c r="SXX141" s="359"/>
      <c r="SXY141" s="359"/>
      <c r="SXZ141" s="359"/>
      <c r="SYA141" s="359"/>
      <c r="SYB141" s="359"/>
      <c r="SYC141" s="359"/>
      <c r="SYD141" s="359"/>
      <c r="SYE141" s="359"/>
      <c r="SYF141" s="359"/>
      <c r="SYG141" s="359"/>
      <c r="SYH141" s="359"/>
      <c r="SYI141" s="359"/>
      <c r="SYJ141" s="359"/>
      <c r="SYK141" s="359"/>
      <c r="SYL141" s="359"/>
      <c r="SYM141" s="359"/>
      <c r="SYN141" s="359"/>
      <c r="SYO141" s="359"/>
      <c r="SYP141" s="359"/>
      <c r="SYQ141" s="359"/>
      <c r="SYR141" s="359"/>
      <c r="SYS141" s="359"/>
      <c r="SYT141" s="359"/>
      <c r="SYU141" s="359"/>
      <c r="SYV141" s="359"/>
      <c r="SYW141" s="359"/>
      <c r="SYX141" s="359"/>
      <c r="SYY141" s="359"/>
      <c r="SYZ141" s="359"/>
      <c r="SZA141" s="359"/>
      <c r="SZB141" s="359"/>
      <c r="SZC141" s="359"/>
      <c r="SZD141" s="359"/>
      <c r="SZE141" s="359"/>
      <c r="SZF141" s="359"/>
      <c r="SZG141" s="359"/>
      <c r="SZH141" s="359"/>
      <c r="SZI141" s="359"/>
      <c r="SZJ141" s="359"/>
      <c r="SZK141" s="359"/>
      <c r="SZL141" s="359"/>
      <c r="SZM141" s="359"/>
      <c r="SZN141" s="359"/>
      <c r="SZO141" s="359"/>
      <c r="SZP141" s="359"/>
      <c r="SZQ141" s="359"/>
      <c r="SZR141" s="359"/>
      <c r="SZS141" s="359"/>
      <c r="SZT141" s="359"/>
      <c r="SZU141" s="359"/>
      <c r="SZV141" s="359"/>
      <c r="SZW141" s="359"/>
      <c r="SZX141" s="359"/>
      <c r="SZY141" s="359"/>
      <c r="SZZ141" s="359"/>
      <c r="TAA141" s="359"/>
      <c r="TAB141" s="359"/>
      <c r="TAC141" s="359"/>
      <c r="TAD141" s="359"/>
      <c r="TAE141" s="359"/>
      <c r="TAF141" s="359"/>
      <c r="TAG141" s="359"/>
      <c r="TAH141" s="359"/>
      <c r="TAI141" s="359"/>
      <c r="TAJ141" s="359"/>
      <c r="TAK141" s="359"/>
      <c r="TAL141" s="359"/>
      <c r="TAM141" s="359"/>
      <c r="TAN141" s="359"/>
      <c r="TAO141" s="359"/>
      <c r="TAP141" s="359"/>
      <c r="TAQ141" s="359"/>
      <c r="TAR141" s="359"/>
      <c r="TAS141" s="359"/>
      <c r="TAT141" s="359"/>
      <c r="TAU141" s="359"/>
      <c r="TAV141" s="359"/>
      <c r="TAW141" s="359"/>
      <c r="TAX141" s="359"/>
      <c r="TAY141" s="359"/>
      <c r="TAZ141" s="359"/>
      <c r="TBA141" s="359"/>
      <c r="TBB141" s="359"/>
      <c r="TBC141" s="359"/>
      <c r="TBD141" s="359"/>
      <c r="TBE141" s="359"/>
      <c r="TBF141" s="359"/>
      <c r="TBG141" s="359"/>
      <c r="TBH141" s="359"/>
      <c r="TBI141" s="359"/>
      <c r="TBJ141" s="359"/>
      <c r="TBK141" s="359"/>
      <c r="TBL141" s="359"/>
      <c r="TBM141" s="359"/>
      <c r="TBN141" s="359"/>
      <c r="TBO141" s="359"/>
      <c r="TBP141" s="359"/>
      <c r="TBQ141" s="359"/>
      <c r="TBR141" s="359"/>
      <c r="TBS141" s="359"/>
      <c r="TBT141" s="359"/>
      <c r="TBU141" s="359"/>
      <c r="TBV141" s="359"/>
      <c r="TBW141" s="359"/>
      <c r="TBX141" s="359"/>
      <c r="TBY141" s="359"/>
      <c r="TBZ141" s="359"/>
      <c r="TCA141" s="359"/>
      <c r="TCB141" s="359"/>
      <c r="TCC141" s="359"/>
      <c r="TCD141" s="359"/>
      <c r="TCE141" s="359"/>
      <c r="TCF141" s="359"/>
      <c r="TCG141" s="359"/>
      <c r="TCH141" s="359"/>
      <c r="TCI141" s="359"/>
      <c r="TCJ141" s="359"/>
      <c r="TCK141" s="359"/>
      <c r="TCL141" s="359"/>
      <c r="TCM141" s="359"/>
      <c r="TCN141" s="359"/>
      <c r="TCO141" s="359"/>
      <c r="TCP141" s="359"/>
      <c r="TCQ141" s="359"/>
      <c r="TCR141" s="359"/>
      <c r="TCS141" s="359"/>
      <c r="TCT141" s="359"/>
      <c r="TCU141" s="359"/>
      <c r="TCV141" s="359"/>
      <c r="TCW141" s="359"/>
      <c r="TCX141" s="359"/>
      <c r="TCY141" s="359"/>
      <c r="TCZ141" s="359"/>
      <c r="TDA141" s="359"/>
      <c r="TDB141" s="359"/>
      <c r="TDC141" s="359"/>
      <c r="TDD141" s="359"/>
      <c r="TDE141" s="359"/>
      <c r="TDF141" s="359"/>
      <c r="TDG141" s="359"/>
      <c r="TDH141" s="359"/>
      <c r="TDI141" s="359"/>
      <c r="TDJ141" s="359"/>
      <c r="TDK141" s="359"/>
      <c r="TDL141" s="359"/>
      <c r="TDM141" s="359"/>
      <c r="TDN141" s="359"/>
      <c r="TDO141" s="359"/>
      <c r="TDP141" s="359"/>
      <c r="TDQ141" s="359"/>
      <c r="TDR141" s="359"/>
      <c r="TDS141" s="359"/>
      <c r="TDT141" s="359"/>
      <c r="TDU141" s="359"/>
      <c r="TDV141" s="359"/>
      <c r="TDW141" s="359"/>
      <c r="TDX141" s="359"/>
      <c r="TDY141" s="359"/>
      <c r="TDZ141" s="359"/>
      <c r="TEA141" s="359"/>
      <c r="TEB141" s="359"/>
      <c r="TEC141" s="359"/>
      <c r="TED141" s="359"/>
      <c r="TEE141" s="359"/>
      <c r="TEF141" s="359"/>
      <c r="TEG141" s="359"/>
      <c r="TEH141" s="359"/>
      <c r="TEI141" s="359"/>
      <c r="TEJ141" s="359"/>
      <c r="TEK141" s="359"/>
      <c r="TEL141" s="359"/>
      <c r="TEM141" s="359"/>
      <c r="TEN141" s="359"/>
      <c r="TEO141" s="359"/>
      <c r="TEP141" s="359"/>
      <c r="TEQ141" s="359"/>
      <c r="TER141" s="359"/>
      <c r="TES141" s="359"/>
      <c r="TET141" s="359"/>
      <c r="TEU141" s="359"/>
      <c r="TEV141" s="359"/>
      <c r="TEW141" s="359"/>
      <c r="TEX141" s="359"/>
      <c r="TEY141" s="359"/>
      <c r="TEZ141" s="359"/>
      <c r="TFA141" s="359"/>
      <c r="TFB141" s="359"/>
      <c r="TFC141" s="359"/>
      <c r="TFD141" s="359"/>
      <c r="TFE141" s="359"/>
      <c r="TFF141" s="359"/>
      <c r="TFG141" s="359"/>
      <c r="TFH141" s="359"/>
      <c r="TFI141" s="359"/>
      <c r="TFJ141" s="359"/>
      <c r="TFK141" s="359"/>
      <c r="TFL141" s="359"/>
      <c r="TFM141" s="359"/>
      <c r="TFN141" s="359"/>
      <c r="TFO141" s="359"/>
      <c r="TFP141" s="359"/>
      <c r="TFQ141" s="359"/>
      <c r="TFR141" s="359"/>
      <c r="TFS141" s="359"/>
      <c r="TFT141" s="359"/>
      <c r="TFU141" s="359"/>
      <c r="TFV141" s="359"/>
      <c r="TFW141" s="359"/>
      <c r="TFX141" s="359"/>
      <c r="TFY141" s="359"/>
      <c r="TFZ141" s="359"/>
      <c r="TGA141" s="359"/>
      <c r="TGB141" s="359"/>
      <c r="TGC141" s="359"/>
      <c r="TGD141" s="359"/>
      <c r="TGE141" s="359"/>
      <c r="TGF141" s="359"/>
      <c r="TGG141" s="359"/>
      <c r="TGH141" s="359"/>
      <c r="TGI141" s="359"/>
      <c r="TGJ141" s="359"/>
      <c r="TGK141" s="359"/>
      <c r="TGL141" s="359"/>
      <c r="TGM141" s="359"/>
      <c r="TGN141" s="359"/>
      <c r="TGO141" s="359"/>
      <c r="TGP141" s="359"/>
      <c r="TGQ141" s="359"/>
      <c r="TGR141" s="359"/>
      <c r="TGS141" s="359"/>
      <c r="TGT141" s="359"/>
      <c r="TGU141" s="359"/>
      <c r="TGV141" s="359"/>
      <c r="TGW141" s="359"/>
      <c r="TGX141" s="359"/>
      <c r="TGY141" s="359"/>
      <c r="TGZ141" s="359"/>
      <c r="THA141" s="359"/>
      <c r="THB141" s="359"/>
      <c r="THC141" s="359"/>
      <c r="THD141" s="359"/>
      <c r="THE141" s="359"/>
      <c r="THF141" s="359"/>
      <c r="THG141" s="359"/>
      <c r="THH141" s="359"/>
      <c r="THI141" s="359"/>
      <c r="THJ141" s="359"/>
      <c r="THK141" s="359"/>
      <c r="THL141" s="359"/>
      <c r="THM141" s="359"/>
      <c r="THN141" s="359"/>
      <c r="THO141" s="359"/>
      <c r="THP141" s="359"/>
      <c r="THQ141" s="359"/>
      <c r="THR141" s="359"/>
      <c r="THS141" s="359"/>
      <c r="THT141" s="359"/>
      <c r="THU141" s="359"/>
      <c r="THV141" s="359"/>
      <c r="THW141" s="359"/>
      <c r="THX141" s="359"/>
      <c r="THY141" s="359"/>
      <c r="THZ141" s="359"/>
      <c r="TIA141" s="359"/>
      <c r="TIB141" s="359"/>
      <c r="TIC141" s="359"/>
      <c r="TID141" s="359"/>
      <c r="TIE141" s="359"/>
      <c r="TIF141" s="359"/>
      <c r="TIG141" s="359"/>
      <c r="TIH141" s="359"/>
      <c r="TII141" s="359"/>
      <c r="TIJ141" s="359"/>
      <c r="TIK141" s="359"/>
      <c r="TIL141" s="359"/>
      <c r="TIM141" s="359"/>
      <c r="TIN141" s="359"/>
      <c r="TIO141" s="359"/>
      <c r="TIP141" s="359"/>
      <c r="TIQ141" s="359"/>
      <c r="TIR141" s="359"/>
      <c r="TIS141" s="359"/>
      <c r="TIT141" s="359"/>
      <c r="TIU141" s="359"/>
      <c r="TIV141" s="359"/>
      <c r="TIW141" s="359"/>
      <c r="TIX141" s="359"/>
      <c r="TIY141" s="359"/>
      <c r="TIZ141" s="359"/>
      <c r="TJA141" s="359"/>
      <c r="TJB141" s="359"/>
      <c r="TJC141" s="359"/>
      <c r="TJD141" s="359"/>
      <c r="TJE141" s="359"/>
      <c r="TJF141" s="359"/>
      <c r="TJG141" s="359"/>
      <c r="TJH141" s="359"/>
      <c r="TJI141" s="359"/>
      <c r="TJJ141" s="359"/>
      <c r="TJK141" s="359"/>
      <c r="TJL141" s="359"/>
      <c r="TJM141" s="359"/>
      <c r="TJN141" s="359"/>
      <c r="TJO141" s="359"/>
      <c r="TJP141" s="359"/>
      <c r="TJQ141" s="359"/>
      <c r="TJR141" s="359"/>
      <c r="TJS141" s="359"/>
      <c r="TJT141" s="359"/>
      <c r="TJU141" s="359"/>
      <c r="TJV141" s="359"/>
      <c r="TJW141" s="359"/>
      <c r="TJX141" s="359"/>
      <c r="TJY141" s="359"/>
      <c r="TJZ141" s="359"/>
      <c r="TKA141" s="359"/>
      <c r="TKB141" s="359"/>
      <c r="TKC141" s="359"/>
      <c r="TKD141" s="359"/>
      <c r="TKE141" s="359"/>
      <c r="TKF141" s="359"/>
      <c r="TKG141" s="359"/>
      <c r="TKH141" s="359"/>
      <c r="TKI141" s="359"/>
      <c r="TKJ141" s="359"/>
      <c r="TKK141" s="359"/>
      <c r="TKL141" s="359"/>
      <c r="TKM141" s="359"/>
      <c r="TKN141" s="359"/>
      <c r="TKO141" s="359"/>
      <c r="TKP141" s="359"/>
      <c r="TKQ141" s="359"/>
      <c r="TKR141" s="359"/>
      <c r="TKS141" s="359"/>
      <c r="TKT141" s="359"/>
      <c r="TKU141" s="359"/>
      <c r="TKV141" s="359"/>
      <c r="TKW141" s="359"/>
      <c r="TKX141" s="359"/>
      <c r="TKY141" s="359"/>
      <c r="TKZ141" s="359"/>
      <c r="TLA141" s="359"/>
      <c r="TLB141" s="359"/>
      <c r="TLC141" s="359"/>
      <c r="TLD141" s="359"/>
      <c r="TLE141" s="359"/>
      <c r="TLF141" s="359"/>
      <c r="TLG141" s="359"/>
      <c r="TLH141" s="359"/>
      <c r="TLI141" s="359"/>
      <c r="TLJ141" s="359"/>
      <c r="TLK141" s="359"/>
      <c r="TLL141" s="359"/>
      <c r="TLM141" s="359"/>
      <c r="TLN141" s="359"/>
      <c r="TLO141" s="359"/>
      <c r="TLP141" s="359"/>
      <c r="TLQ141" s="359"/>
      <c r="TLR141" s="359"/>
      <c r="TLS141" s="359"/>
      <c r="TLT141" s="359"/>
      <c r="TLU141" s="359"/>
      <c r="TLV141" s="359"/>
      <c r="TLW141" s="359"/>
      <c r="TLX141" s="359"/>
      <c r="TLY141" s="359"/>
      <c r="TLZ141" s="359"/>
      <c r="TMA141" s="359"/>
      <c r="TMB141" s="359"/>
      <c r="TMC141" s="359"/>
      <c r="TMD141" s="359"/>
      <c r="TME141" s="359"/>
      <c r="TMF141" s="359"/>
      <c r="TMG141" s="359"/>
      <c r="TMH141" s="359"/>
      <c r="TMI141" s="359"/>
      <c r="TMJ141" s="359"/>
      <c r="TMK141" s="359"/>
      <c r="TML141" s="359"/>
      <c r="TMM141" s="359"/>
      <c r="TMN141" s="359"/>
      <c r="TMO141" s="359"/>
      <c r="TMP141" s="359"/>
      <c r="TMQ141" s="359"/>
      <c r="TMR141" s="359"/>
      <c r="TMS141" s="359"/>
      <c r="TMT141" s="359"/>
      <c r="TMU141" s="359"/>
      <c r="TMV141" s="359"/>
      <c r="TMW141" s="359"/>
      <c r="TMX141" s="359"/>
      <c r="TMY141" s="359"/>
      <c r="TMZ141" s="359"/>
      <c r="TNA141" s="359"/>
      <c r="TNB141" s="359"/>
      <c r="TNC141" s="359"/>
      <c r="TND141" s="359"/>
      <c r="TNE141" s="359"/>
      <c r="TNF141" s="359"/>
      <c r="TNG141" s="359"/>
      <c r="TNH141" s="359"/>
      <c r="TNI141" s="359"/>
      <c r="TNJ141" s="359"/>
      <c r="TNK141" s="359"/>
      <c r="TNL141" s="359"/>
      <c r="TNM141" s="359"/>
      <c r="TNN141" s="359"/>
      <c r="TNO141" s="359"/>
      <c r="TNP141" s="359"/>
      <c r="TNQ141" s="359"/>
      <c r="TNR141" s="359"/>
      <c r="TNS141" s="359"/>
      <c r="TNT141" s="359"/>
      <c r="TNU141" s="359"/>
      <c r="TNV141" s="359"/>
      <c r="TNW141" s="359"/>
      <c r="TNX141" s="359"/>
      <c r="TNY141" s="359"/>
      <c r="TNZ141" s="359"/>
      <c r="TOA141" s="359"/>
      <c r="TOB141" s="359"/>
      <c r="TOC141" s="359"/>
      <c r="TOD141" s="359"/>
      <c r="TOE141" s="359"/>
      <c r="TOF141" s="359"/>
      <c r="TOG141" s="359"/>
      <c r="TOH141" s="359"/>
      <c r="TOI141" s="359"/>
      <c r="TOJ141" s="359"/>
      <c r="TOK141" s="359"/>
      <c r="TOL141" s="359"/>
      <c r="TOM141" s="359"/>
      <c r="TON141" s="359"/>
      <c r="TOO141" s="359"/>
      <c r="TOP141" s="359"/>
      <c r="TOQ141" s="359"/>
      <c r="TOR141" s="359"/>
      <c r="TOS141" s="359"/>
      <c r="TOT141" s="359"/>
      <c r="TOU141" s="359"/>
      <c r="TOV141" s="359"/>
      <c r="TOW141" s="359"/>
      <c r="TOX141" s="359"/>
      <c r="TOY141" s="359"/>
      <c r="TOZ141" s="359"/>
      <c r="TPA141" s="359"/>
      <c r="TPB141" s="359"/>
      <c r="TPC141" s="359"/>
      <c r="TPD141" s="359"/>
      <c r="TPE141" s="359"/>
      <c r="TPF141" s="359"/>
      <c r="TPG141" s="359"/>
      <c r="TPH141" s="359"/>
      <c r="TPI141" s="359"/>
      <c r="TPJ141" s="359"/>
      <c r="TPK141" s="359"/>
      <c r="TPL141" s="359"/>
      <c r="TPM141" s="359"/>
      <c r="TPN141" s="359"/>
      <c r="TPO141" s="359"/>
      <c r="TPP141" s="359"/>
      <c r="TPQ141" s="359"/>
      <c r="TPR141" s="359"/>
      <c r="TPS141" s="359"/>
      <c r="TPT141" s="359"/>
      <c r="TPU141" s="359"/>
      <c r="TPV141" s="359"/>
      <c r="TPW141" s="359"/>
      <c r="TPX141" s="359"/>
      <c r="TPY141" s="359"/>
      <c r="TPZ141" s="359"/>
      <c r="TQA141" s="359"/>
      <c r="TQB141" s="359"/>
      <c r="TQC141" s="359"/>
      <c r="TQD141" s="359"/>
      <c r="TQE141" s="359"/>
      <c r="TQF141" s="359"/>
      <c r="TQG141" s="359"/>
      <c r="TQH141" s="359"/>
      <c r="TQI141" s="359"/>
      <c r="TQJ141" s="359"/>
      <c r="TQK141" s="359"/>
      <c r="TQL141" s="359"/>
      <c r="TQM141" s="359"/>
      <c r="TQN141" s="359"/>
      <c r="TQO141" s="359"/>
      <c r="TQP141" s="359"/>
      <c r="TQQ141" s="359"/>
      <c r="TQR141" s="359"/>
      <c r="TQS141" s="359"/>
      <c r="TQT141" s="359"/>
      <c r="TQU141" s="359"/>
      <c r="TQV141" s="359"/>
      <c r="TQW141" s="359"/>
      <c r="TQX141" s="359"/>
      <c r="TQY141" s="359"/>
      <c r="TQZ141" s="359"/>
      <c r="TRA141" s="359"/>
      <c r="TRB141" s="359"/>
      <c r="TRC141" s="359"/>
      <c r="TRD141" s="359"/>
      <c r="TRE141" s="359"/>
      <c r="TRF141" s="359"/>
      <c r="TRG141" s="359"/>
      <c r="TRH141" s="359"/>
      <c r="TRI141" s="359"/>
      <c r="TRJ141" s="359"/>
      <c r="TRK141" s="359"/>
      <c r="TRL141" s="359"/>
      <c r="TRM141" s="359"/>
      <c r="TRN141" s="359"/>
      <c r="TRO141" s="359"/>
      <c r="TRP141" s="359"/>
      <c r="TRQ141" s="359"/>
      <c r="TRR141" s="359"/>
      <c r="TRS141" s="359"/>
      <c r="TRT141" s="359"/>
      <c r="TRU141" s="359"/>
      <c r="TRV141" s="359"/>
      <c r="TRW141" s="359"/>
      <c r="TRX141" s="359"/>
      <c r="TRY141" s="359"/>
      <c r="TRZ141" s="359"/>
      <c r="TSA141" s="359"/>
      <c r="TSB141" s="359"/>
      <c r="TSC141" s="359"/>
      <c r="TSD141" s="359"/>
      <c r="TSE141" s="359"/>
      <c r="TSF141" s="359"/>
      <c r="TSG141" s="359"/>
      <c r="TSH141" s="359"/>
      <c r="TSI141" s="359"/>
      <c r="TSJ141" s="359"/>
      <c r="TSK141" s="359"/>
      <c r="TSL141" s="359"/>
      <c r="TSM141" s="359"/>
      <c r="TSN141" s="359"/>
      <c r="TSO141" s="359"/>
      <c r="TSP141" s="359"/>
      <c r="TSQ141" s="359"/>
      <c r="TSR141" s="359"/>
      <c r="TSS141" s="359"/>
      <c r="TST141" s="359"/>
      <c r="TSU141" s="359"/>
      <c r="TSV141" s="359"/>
      <c r="TSW141" s="359"/>
      <c r="TSX141" s="359"/>
      <c r="TSY141" s="359"/>
      <c r="TSZ141" s="359"/>
      <c r="TTA141" s="359"/>
      <c r="TTB141" s="359"/>
      <c r="TTC141" s="359"/>
      <c r="TTD141" s="359"/>
      <c r="TTE141" s="359"/>
      <c r="TTF141" s="359"/>
      <c r="TTG141" s="359"/>
      <c r="TTH141" s="359"/>
      <c r="TTI141" s="359"/>
      <c r="TTJ141" s="359"/>
      <c r="TTK141" s="359"/>
      <c r="TTL141" s="359"/>
      <c r="TTM141" s="359"/>
      <c r="TTN141" s="359"/>
      <c r="TTO141" s="359"/>
      <c r="TTP141" s="359"/>
      <c r="TTQ141" s="359"/>
      <c r="TTR141" s="359"/>
      <c r="TTS141" s="359"/>
      <c r="TTT141" s="359"/>
      <c r="TTU141" s="359"/>
      <c r="TTV141" s="359"/>
      <c r="TTW141" s="359"/>
      <c r="TTX141" s="359"/>
      <c r="TTY141" s="359"/>
      <c r="TTZ141" s="359"/>
      <c r="TUA141" s="359"/>
      <c r="TUB141" s="359"/>
      <c r="TUC141" s="359"/>
      <c r="TUD141" s="359"/>
      <c r="TUE141" s="359"/>
      <c r="TUF141" s="359"/>
      <c r="TUG141" s="359"/>
      <c r="TUH141" s="359"/>
      <c r="TUI141" s="359"/>
      <c r="TUJ141" s="359"/>
      <c r="TUK141" s="359"/>
      <c r="TUL141" s="359"/>
      <c r="TUM141" s="359"/>
      <c r="TUN141" s="359"/>
      <c r="TUO141" s="359"/>
      <c r="TUP141" s="359"/>
      <c r="TUQ141" s="359"/>
      <c r="TUR141" s="359"/>
      <c r="TUS141" s="359"/>
      <c r="TUT141" s="359"/>
      <c r="TUU141" s="359"/>
      <c r="TUV141" s="359"/>
      <c r="TUW141" s="359"/>
      <c r="TUX141" s="359"/>
      <c r="TUY141" s="359"/>
      <c r="TUZ141" s="359"/>
      <c r="TVA141" s="359"/>
      <c r="TVB141" s="359"/>
      <c r="TVC141" s="359"/>
      <c r="TVD141" s="359"/>
      <c r="TVE141" s="359"/>
      <c r="TVF141" s="359"/>
      <c r="TVG141" s="359"/>
      <c r="TVH141" s="359"/>
      <c r="TVI141" s="359"/>
      <c r="TVJ141" s="359"/>
      <c r="TVK141" s="359"/>
      <c r="TVL141" s="359"/>
      <c r="TVM141" s="359"/>
      <c r="TVN141" s="359"/>
      <c r="TVO141" s="359"/>
      <c r="TVP141" s="359"/>
      <c r="TVQ141" s="359"/>
      <c r="TVR141" s="359"/>
      <c r="TVS141" s="359"/>
      <c r="TVT141" s="359"/>
      <c r="TVU141" s="359"/>
      <c r="TVV141" s="359"/>
      <c r="TVW141" s="359"/>
      <c r="TVX141" s="359"/>
      <c r="TVY141" s="359"/>
      <c r="TVZ141" s="359"/>
      <c r="TWA141" s="359"/>
      <c r="TWB141" s="359"/>
      <c r="TWC141" s="359"/>
      <c r="TWD141" s="359"/>
      <c r="TWE141" s="359"/>
      <c r="TWF141" s="359"/>
      <c r="TWG141" s="359"/>
      <c r="TWH141" s="359"/>
      <c r="TWI141" s="359"/>
      <c r="TWJ141" s="359"/>
      <c r="TWK141" s="359"/>
      <c r="TWL141" s="359"/>
      <c r="TWM141" s="359"/>
      <c r="TWN141" s="359"/>
      <c r="TWO141" s="359"/>
      <c r="TWP141" s="359"/>
      <c r="TWQ141" s="359"/>
      <c r="TWR141" s="359"/>
      <c r="TWS141" s="359"/>
      <c r="TWT141" s="359"/>
      <c r="TWU141" s="359"/>
      <c r="TWV141" s="359"/>
      <c r="TWW141" s="359"/>
      <c r="TWX141" s="359"/>
      <c r="TWY141" s="359"/>
      <c r="TWZ141" s="359"/>
      <c r="TXA141" s="359"/>
      <c r="TXB141" s="359"/>
      <c r="TXC141" s="359"/>
      <c r="TXD141" s="359"/>
      <c r="TXE141" s="359"/>
      <c r="TXF141" s="359"/>
      <c r="TXG141" s="359"/>
      <c r="TXH141" s="359"/>
      <c r="TXI141" s="359"/>
      <c r="TXJ141" s="359"/>
      <c r="TXK141" s="359"/>
      <c r="TXL141" s="359"/>
      <c r="TXM141" s="359"/>
      <c r="TXN141" s="359"/>
      <c r="TXO141" s="359"/>
      <c r="TXP141" s="359"/>
      <c r="TXQ141" s="359"/>
      <c r="TXR141" s="359"/>
      <c r="TXS141" s="359"/>
      <c r="TXT141" s="359"/>
      <c r="TXU141" s="359"/>
      <c r="TXV141" s="359"/>
      <c r="TXW141" s="359"/>
      <c r="TXX141" s="359"/>
      <c r="TXY141" s="359"/>
      <c r="TXZ141" s="359"/>
      <c r="TYA141" s="359"/>
      <c r="TYB141" s="359"/>
      <c r="TYC141" s="359"/>
      <c r="TYD141" s="359"/>
      <c r="TYE141" s="359"/>
      <c r="TYF141" s="359"/>
      <c r="TYG141" s="359"/>
      <c r="TYH141" s="359"/>
      <c r="TYI141" s="359"/>
      <c r="TYJ141" s="359"/>
      <c r="TYK141" s="359"/>
      <c r="TYL141" s="359"/>
      <c r="TYM141" s="359"/>
      <c r="TYN141" s="359"/>
      <c r="TYO141" s="359"/>
      <c r="TYP141" s="359"/>
      <c r="TYQ141" s="359"/>
      <c r="TYR141" s="359"/>
      <c r="TYS141" s="359"/>
      <c r="TYT141" s="359"/>
      <c r="TYU141" s="359"/>
      <c r="TYV141" s="359"/>
      <c r="TYW141" s="359"/>
      <c r="TYX141" s="359"/>
      <c r="TYY141" s="359"/>
      <c r="TYZ141" s="359"/>
      <c r="TZA141" s="359"/>
      <c r="TZB141" s="359"/>
      <c r="TZC141" s="359"/>
      <c r="TZD141" s="359"/>
      <c r="TZE141" s="359"/>
      <c r="TZF141" s="359"/>
      <c r="TZG141" s="359"/>
      <c r="TZH141" s="359"/>
      <c r="TZI141" s="359"/>
      <c r="TZJ141" s="359"/>
      <c r="TZK141" s="359"/>
      <c r="TZL141" s="359"/>
      <c r="TZM141" s="359"/>
      <c r="TZN141" s="359"/>
      <c r="TZO141" s="359"/>
      <c r="TZP141" s="359"/>
      <c r="TZQ141" s="359"/>
      <c r="TZR141" s="359"/>
      <c r="TZS141" s="359"/>
      <c r="TZT141" s="359"/>
      <c r="TZU141" s="359"/>
      <c r="TZV141" s="359"/>
      <c r="TZW141" s="359"/>
      <c r="TZX141" s="359"/>
      <c r="TZY141" s="359"/>
      <c r="TZZ141" s="359"/>
      <c r="UAA141" s="359"/>
      <c r="UAB141" s="359"/>
      <c r="UAC141" s="359"/>
      <c r="UAD141" s="359"/>
      <c r="UAE141" s="359"/>
      <c r="UAF141" s="359"/>
      <c r="UAG141" s="359"/>
      <c r="UAH141" s="359"/>
      <c r="UAI141" s="359"/>
      <c r="UAJ141" s="359"/>
      <c r="UAK141" s="359"/>
      <c r="UAL141" s="359"/>
      <c r="UAM141" s="359"/>
      <c r="UAN141" s="359"/>
      <c r="UAO141" s="359"/>
      <c r="UAP141" s="359"/>
      <c r="UAQ141" s="359"/>
      <c r="UAR141" s="359"/>
      <c r="UAS141" s="359"/>
      <c r="UAT141" s="359"/>
      <c r="UAU141" s="359"/>
      <c r="UAV141" s="359"/>
      <c r="UAW141" s="359"/>
      <c r="UAX141" s="359"/>
      <c r="UAY141" s="359"/>
      <c r="UAZ141" s="359"/>
      <c r="UBA141" s="359"/>
      <c r="UBB141" s="359"/>
      <c r="UBC141" s="359"/>
      <c r="UBD141" s="359"/>
      <c r="UBE141" s="359"/>
      <c r="UBF141" s="359"/>
      <c r="UBG141" s="359"/>
      <c r="UBH141" s="359"/>
      <c r="UBI141" s="359"/>
      <c r="UBJ141" s="359"/>
      <c r="UBK141" s="359"/>
      <c r="UBL141" s="359"/>
      <c r="UBM141" s="359"/>
      <c r="UBN141" s="359"/>
      <c r="UBO141" s="359"/>
      <c r="UBP141" s="359"/>
      <c r="UBQ141" s="359"/>
      <c r="UBR141" s="359"/>
      <c r="UBS141" s="359"/>
      <c r="UBT141" s="359"/>
      <c r="UBU141" s="359"/>
      <c r="UBV141" s="359"/>
      <c r="UBW141" s="359"/>
      <c r="UBX141" s="359"/>
      <c r="UBY141" s="359"/>
      <c r="UBZ141" s="359"/>
      <c r="UCA141" s="359"/>
      <c r="UCB141" s="359"/>
      <c r="UCC141" s="359"/>
      <c r="UCD141" s="359"/>
      <c r="UCE141" s="359"/>
      <c r="UCF141" s="359"/>
      <c r="UCG141" s="359"/>
      <c r="UCH141" s="359"/>
      <c r="UCI141" s="359"/>
      <c r="UCJ141" s="359"/>
      <c r="UCK141" s="359"/>
      <c r="UCL141" s="359"/>
      <c r="UCM141" s="359"/>
      <c r="UCN141" s="359"/>
      <c r="UCO141" s="359"/>
      <c r="UCP141" s="359"/>
      <c r="UCQ141" s="359"/>
      <c r="UCR141" s="359"/>
      <c r="UCS141" s="359"/>
      <c r="UCT141" s="359"/>
      <c r="UCU141" s="359"/>
      <c r="UCV141" s="359"/>
      <c r="UCW141" s="359"/>
      <c r="UCX141" s="359"/>
      <c r="UCY141" s="359"/>
      <c r="UCZ141" s="359"/>
      <c r="UDA141" s="359"/>
      <c r="UDB141" s="359"/>
      <c r="UDC141" s="359"/>
      <c r="UDD141" s="359"/>
      <c r="UDE141" s="359"/>
      <c r="UDF141" s="359"/>
      <c r="UDG141" s="359"/>
      <c r="UDH141" s="359"/>
      <c r="UDI141" s="359"/>
      <c r="UDJ141" s="359"/>
      <c r="UDK141" s="359"/>
      <c r="UDL141" s="359"/>
      <c r="UDM141" s="359"/>
      <c r="UDN141" s="359"/>
      <c r="UDO141" s="359"/>
      <c r="UDP141" s="359"/>
      <c r="UDQ141" s="359"/>
      <c r="UDR141" s="359"/>
      <c r="UDS141" s="359"/>
      <c r="UDT141" s="359"/>
      <c r="UDU141" s="359"/>
      <c r="UDV141" s="359"/>
      <c r="UDW141" s="359"/>
      <c r="UDX141" s="359"/>
      <c r="UDY141" s="359"/>
      <c r="UDZ141" s="359"/>
      <c r="UEA141" s="359"/>
      <c r="UEB141" s="359"/>
      <c r="UEC141" s="359"/>
      <c r="UED141" s="359"/>
      <c r="UEE141" s="359"/>
      <c r="UEF141" s="359"/>
      <c r="UEG141" s="359"/>
      <c r="UEH141" s="359"/>
      <c r="UEI141" s="359"/>
      <c r="UEJ141" s="359"/>
      <c r="UEK141" s="359"/>
      <c r="UEL141" s="359"/>
      <c r="UEM141" s="359"/>
      <c r="UEN141" s="359"/>
      <c r="UEO141" s="359"/>
      <c r="UEP141" s="359"/>
      <c r="UEQ141" s="359"/>
      <c r="UER141" s="359"/>
      <c r="UES141" s="359"/>
      <c r="UET141" s="359"/>
      <c r="UEU141" s="359"/>
      <c r="UEV141" s="359"/>
      <c r="UEW141" s="359"/>
      <c r="UEX141" s="359"/>
      <c r="UEY141" s="359"/>
      <c r="UEZ141" s="359"/>
      <c r="UFA141" s="359"/>
      <c r="UFB141" s="359"/>
      <c r="UFC141" s="359"/>
      <c r="UFD141" s="359"/>
      <c r="UFE141" s="359"/>
      <c r="UFF141" s="359"/>
      <c r="UFG141" s="359"/>
      <c r="UFH141" s="359"/>
      <c r="UFI141" s="359"/>
      <c r="UFJ141" s="359"/>
      <c r="UFK141" s="359"/>
      <c r="UFL141" s="359"/>
      <c r="UFM141" s="359"/>
      <c r="UFN141" s="359"/>
      <c r="UFO141" s="359"/>
      <c r="UFP141" s="359"/>
      <c r="UFQ141" s="359"/>
      <c r="UFR141" s="359"/>
      <c r="UFS141" s="359"/>
      <c r="UFT141" s="359"/>
      <c r="UFU141" s="359"/>
      <c r="UFV141" s="359"/>
      <c r="UFW141" s="359"/>
      <c r="UFX141" s="359"/>
      <c r="UFY141" s="359"/>
      <c r="UFZ141" s="359"/>
      <c r="UGA141" s="359"/>
      <c r="UGB141" s="359"/>
      <c r="UGC141" s="359"/>
      <c r="UGD141" s="359"/>
      <c r="UGE141" s="359"/>
      <c r="UGF141" s="359"/>
      <c r="UGG141" s="359"/>
      <c r="UGH141" s="359"/>
      <c r="UGI141" s="359"/>
      <c r="UGJ141" s="359"/>
      <c r="UGK141" s="359"/>
      <c r="UGL141" s="359"/>
      <c r="UGM141" s="359"/>
      <c r="UGN141" s="359"/>
      <c r="UGO141" s="359"/>
      <c r="UGP141" s="359"/>
      <c r="UGQ141" s="359"/>
      <c r="UGR141" s="359"/>
      <c r="UGS141" s="359"/>
      <c r="UGT141" s="359"/>
      <c r="UGU141" s="359"/>
      <c r="UGV141" s="359"/>
      <c r="UGW141" s="359"/>
      <c r="UGX141" s="359"/>
      <c r="UGY141" s="359"/>
      <c r="UGZ141" s="359"/>
      <c r="UHA141" s="359"/>
      <c r="UHB141" s="359"/>
      <c r="UHC141" s="359"/>
      <c r="UHD141" s="359"/>
      <c r="UHE141" s="359"/>
      <c r="UHF141" s="359"/>
      <c r="UHG141" s="359"/>
      <c r="UHH141" s="359"/>
      <c r="UHI141" s="359"/>
      <c r="UHJ141" s="359"/>
      <c r="UHK141" s="359"/>
      <c r="UHL141" s="359"/>
      <c r="UHM141" s="359"/>
      <c r="UHN141" s="359"/>
      <c r="UHO141" s="359"/>
      <c r="UHP141" s="359"/>
      <c r="UHQ141" s="359"/>
      <c r="UHR141" s="359"/>
      <c r="UHS141" s="359"/>
      <c r="UHT141" s="359"/>
      <c r="UHU141" s="359"/>
      <c r="UHV141" s="359"/>
      <c r="UHW141" s="359"/>
      <c r="UHX141" s="359"/>
      <c r="UHY141" s="359"/>
      <c r="UHZ141" s="359"/>
      <c r="UIA141" s="359"/>
      <c r="UIB141" s="359"/>
      <c r="UIC141" s="359"/>
      <c r="UID141" s="359"/>
      <c r="UIE141" s="359"/>
      <c r="UIF141" s="359"/>
      <c r="UIG141" s="359"/>
      <c r="UIH141" s="359"/>
      <c r="UII141" s="359"/>
      <c r="UIJ141" s="359"/>
      <c r="UIK141" s="359"/>
      <c r="UIL141" s="359"/>
      <c r="UIM141" s="359"/>
      <c r="UIN141" s="359"/>
      <c r="UIO141" s="359"/>
      <c r="UIP141" s="359"/>
      <c r="UIQ141" s="359"/>
      <c r="UIR141" s="359"/>
      <c r="UIS141" s="359"/>
      <c r="UIT141" s="359"/>
      <c r="UIU141" s="359"/>
      <c r="UIV141" s="359"/>
      <c r="UIW141" s="359"/>
      <c r="UIX141" s="359"/>
      <c r="UIY141" s="359"/>
      <c r="UIZ141" s="359"/>
      <c r="UJA141" s="359"/>
      <c r="UJB141" s="359"/>
      <c r="UJC141" s="359"/>
      <c r="UJD141" s="359"/>
      <c r="UJE141" s="359"/>
      <c r="UJF141" s="359"/>
      <c r="UJG141" s="359"/>
      <c r="UJH141" s="359"/>
      <c r="UJI141" s="359"/>
      <c r="UJJ141" s="359"/>
      <c r="UJK141" s="359"/>
      <c r="UJL141" s="359"/>
      <c r="UJM141" s="359"/>
      <c r="UJN141" s="359"/>
      <c r="UJO141" s="359"/>
      <c r="UJP141" s="359"/>
      <c r="UJQ141" s="359"/>
      <c r="UJR141" s="359"/>
      <c r="UJS141" s="359"/>
      <c r="UJT141" s="359"/>
      <c r="UJU141" s="359"/>
      <c r="UJV141" s="359"/>
      <c r="UJW141" s="359"/>
      <c r="UJX141" s="359"/>
      <c r="UJY141" s="359"/>
      <c r="UJZ141" s="359"/>
      <c r="UKA141" s="359"/>
      <c r="UKB141" s="359"/>
      <c r="UKC141" s="359"/>
      <c r="UKD141" s="359"/>
      <c r="UKE141" s="359"/>
      <c r="UKF141" s="359"/>
      <c r="UKG141" s="359"/>
      <c r="UKH141" s="359"/>
      <c r="UKI141" s="359"/>
      <c r="UKJ141" s="359"/>
      <c r="UKK141" s="359"/>
      <c r="UKL141" s="359"/>
      <c r="UKM141" s="359"/>
      <c r="UKN141" s="359"/>
      <c r="UKO141" s="359"/>
      <c r="UKP141" s="359"/>
      <c r="UKQ141" s="359"/>
      <c r="UKR141" s="359"/>
      <c r="UKS141" s="359"/>
      <c r="UKT141" s="359"/>
      <c r="UKU141" s="359"/>
      <c r="UKV141" s="359"/>
      <c r="UKW141" s="359"/>
      <c r="UKX141" s="359"/>
      <c r="UKY141" s="359"/>
      <c r="UKZ141" s="359"/>
      <c r="ULA141" s="359"/>
      <c r="ULB141" s="359"/>
      <c r="ULC141" s="359"/>
      <c r="ULD141" s="359"/>
      <c r="ULE141" s="359"/>
      <c r="ULF141" s="359"/>
      <c r="ULG141" s="359"/>
      <c r="ULH141" s="359"/>
      <c r="ULI141" s="359"/>
      <c r="ULJ141" s="359"/>
      <c r="ULK141" s="359"/>
      <c r="ULL141" s="359"/>
      <c r="ULM141" s="359"/>
      <c r="ULN141" s="359"/>
      <c r="ULO141" s="359"/>
      <c r="ULP141" s="359"/>
      <c r="ULQ141" s="359"/>
      <c r="ULR141" s="359"/>
      <c r="ULS141" s="359"/>
      <c r="ULT141" s="359"/>
      <c r="ULU141" s="359"/>
      <c r="ULV141" s="359"/>
      <c r="ULW141" s="359"/>
      <c r="ULX141" s="359"/>
      <c r="ULY141" s="359"/>
      <c r="ULZ141" s="359"/>
      <c r="UMA141" s="359"/>
      <c r="UMB141" s="359"/>
      <c r="UMC141" s="359"/>
      <c r="UMD141" s="359"/>
      <c r="UME141" s="359"/>
      <c r="UMF141" s="359"/>
      <c r="UMG141" s="359"/>
      <c r="UMH141" s="359"/>
      <c r="UMI141" s="359"/>
      <c r="UMJ141" s="359"/>
      <c r="UMK141" s="359"/>
      <c r="UML141" s="359"/>
      <c r="UMM141" s="359"/>
      <c r="UMN141" s="359"/>
      <c r="UMO141" s="359"/>
      <c r="UMP141" s="359"/>
      <c r="UMQ141" s="359"/>
      <c r="UMR141" s="359"/>
      <c r="UMS141" s="359"/>
      <c r="UMT141" s="359"/>
      <c r="UMU141" s="359"/>
      <c r="UMV141" s="359"/>
      <c r="UMW141" s="359"/>
      <c r="UMX141" s="359"/>
      <c r="UMY141" s="359"/>
      <c r="UMZ141" s="359"/>
      <c r="UNA141" s="359"/>
      <c r="UNB141" s="359"/>
      <c r="UNC141" s="359"/>
      <c r="UND141" s="359"/>
      <c r="UNE141" s="359"/>
      <c r="UNF141" s="359"/>
      <c r="UNG141" s="359"/>
      <c r="UNH141" s="359"/>
      <c r="UNI141" s="359"/>
      <c r="UNJ141" s="359"/>
      <c r="UNK141" s="359"/>
      <c r="UNL141" s="359"/>
      <c r="UNM141" s="359"/>
      <c r="UNN141" s="359"/>
      <c r="UNO141" s="359"/>
      <c r="UNP141" s="359"/>
      <c r="UNQ141" s="359"/>
      <c r="UNR141" s="359"/>
      <c r="UNS141" s="359"/>
      <c r="UNT141" s="359"/>
      <c r="UNU141" s="359"/>
      <c r="UNV141" s="359"/>
      <c r="UNW141" s="359"/>
      <c r="UNX141" s="359"/>
      <c r="UNY141" s="359"/>
      <c r="UNZ141" s="359"/>
      <c r="UOA141" s="359"/>
      <c r="UOB141" s="359"/>
      <c r="UOC141" s="359"/>
      <c r="UOD141" s="359"/>
      <c r="UOE141" s="359"/>
      <c r="UOF141" s="359"/>
      <c r="UOG141" s="359"/>
      <c r="UOH141" s="359"/>
      <c r="UOI141" s="359"/>
      <c r="UOJ141" s="359"/>
      <c r="UOK141" s="359"/>
      <c r="UOL141" s="359"/>
      <c r="UOM141" s="359"/>
      <c r="UON141" s="359"/>
      <c r="UOO141" s="359"/>
      <c r="UOP141" s="359"/>
      <c r="UOQ141" s="359"/>
      <c r="UOR141" s="359"/>
      <c r="UOS141" s="359"/>
      <c r="UOT141" s="359"/>
      <c r="UOU141" s="359"/>
      <c r="UOV141" s="359"/>
      <c r="UOW141" s="359"/>
      <c r="UOX141" s="359"/>
      <c r="UOY141" s="359"/>
      <c r="UOZ141" s="359"/>
      <c r="UPA141" s="359"/>
      <c r="UPB141" s="359"/>
      <c r="UPC141" s="359"/>
      <c r="UPD141" s="359"/>
      <c r="UPE141" s="359"/>
      <c r="UPF141" s="359"/>
      <c r="UPG141" s="359"/>
      <c r="UPH141" s="359"/>
      <c r="UPI141" s="359"/>
      <c r="UPJ141" s="359"/>
      <c r="UPK141" s="359"/>
      <c r="UPL141" s="359"/>
      <c r="UPM141" s="359"/>
      <c r="UPN141" s="359"/>
      <c r="UPO141" s="359"/>
      <c r="UPP141" s="359"/>
      <c r="UPQ141" s="359"/>
      <c r="UPR141" s="359"/>
      <c r="UPS141" s="359"/>
      <c r="UPT141" s="359"/>
      <c r="UPU141" s="359"/>
      <c r="UPV141" s="359"/>
      <c r="UPW141" s="359"/>
      <c r="UPX141" s="359"/>
      <c r="UPY141" s="359"/>
      <c r="UPZ141" s="359"/>
      <c r="UQA141" s="359"/>
      <c r="UQB141" s="359"/>
      <c r="UQC141" s="359"/>
      <c r="UQD141" s="359"/>
      <c r="UQE141" s="359"/>
      <c r="UQF141" s="359"/>
      <c r="UQG141" s="359"/>
      <c r="UQH141" s="359"/>
      <c r="UQI141" s="359"/>
      <c r="UQJ141" s="359"/>
      <c r="UQK141" s="359"/>
      <c r="UQL141" s="359"/>
      <c r="UQM141" s="359"/>
      <c r="UQN141" s="359"/>
      <c r="UQO141" s="359"/>
      <c r="UQP141" s="359"/>
      <c r="UQQ141" s="359"/>
      <c r="UQR141" s="359"/>
      <c r="UQS141" s="359"/>
      <c r="UQT141" s="359"/>
      <c r="UQU141" s="359"/>
      <c r="UQV141" s="359"/>
      <c r="UQW141" s="359"/>
      <c r="UQX141" s="359"/>
      <c r="UQY141" s="359"/>
      <c r="UQZ141" s="359"/>
      <c r="URA141" s="359"/>
      <c r="URB141" s="359"/>
      <c r="URC141" s="359"/>
      <c r="URD141" s="359"/>
      <c r="URE141" s="359"/>
      <c r="URF141" s="359"/>
      <c r="URG141" s="359"/>
      <c r="URH141" s="359"/>
      <c r="URI141" s="359"/>
      <c r="URJ141" s="359"/>
      <c r="URK141" s="359"/>
      <c r="URL141" s="359"/>
      <c r="URM141" s="359"/>
      <c r="URN141" s="359"/>
      <c r="URO141" s="359"/>
      <c r="URP141" s="359"/>
      <c r="URQ141" s="359"/>
      <c r="URR141" s="359"/>
      <c r="URS141" s="359"/>
      <c r="URT141" s="359"/>
      <c r="URU141" s="359"/>
      <c r="URV141" s="359"/>
      <c r="URW141" s="359"/>
      <c r="URX141" s="359"/>
      <c r="URY141" s="359"/>
      <c r="URZ141" s="359"/>
      <c r="USA141" s="359"/>
      <c r="USB141" s="359"/>
      <c r="USC141" s="359"/>
      <c r="USD141" s="359"/>
      <c r="USE141" s="359"/>
      <c r="USF141" s="359"/>
      <c r="USG141" s="359"/>
      <c r="USH141" s="359"/>
      <c r="USI141" s="359"/>
      <c r="USJ141" s="359"/>
      <c r="USK141" s="359"/>
      <c r="USL141" s="359"/>
      <c r="USM141" s="359"/>
      <c r="USN141" s="359"/>
      <c r="USO141" s="359"/>
      <c r="USP141" s="359"/>
      <c r="USQ141" s="359"/>
      <c r="USR141" s="359"/>
      <c r="USS141" s="359"/>
      <c r="UST141" s="359"/>
      <c r="USU141" s="359"/>
      <c r="USV141" s="359"/>
      <c r="USW141" s="359"/>
      <c r="USX141" s="359"/>
      <c r="USY141" s="359"/>
      <c r="USZ141" s="359"/>
      <c r="UTA141" s="359"/>
      <c r="UTB141" s="359"/>
      <c r="UTC141" s="359"/>
      <c r="UTD141" s="359"/>
      <c r="UTE141" s="359"/>
      <c r="UTF141" s="359"/>
      <c r="UTG141" s="359"/>
      <c r="UTH141" s="359"/>
      <c r="UTI141" s="359"/>
      <c r="UTJ141" s="359"/>
      <c r="UTK141" s="359"/>
      <c r="UTL141" s="359"/>
      <c r="UTM141" s="359"/>
      <c r="UTN141" s="359"/>
      <c r="UTO141" s="359"/>
      <c r="UTP141" s="359"/>
      <c r="UTQ141" s="359"/>
      <c r="UTR141" s="359"/>
      <c r="UTS141" s="359"/>
      <c r="UTT141" s="359"/>
      <c r="UTU141" s="359"/>
      <c r="UTV141" s="359"/>
      <c r="UTW141" s="359"/>
      <c r="UTX141" s="359"/>
      <c r="UTY141" s="359"/>
      <c r="UTZ141" s="359"/>
      <c r="UUA141" s="359"/>
      <c r="UUB141" s="359"/>
      <c r="UUC141" s="359"/>
      <c r="UUD141" s="359"/>
      <c r="UUE141" s="359"/>
      <c r="UUF141" s="359"/>
      <c r="UUG141" s="359"/>
      <c r="UUH141" s="359"/>
      <c r="UUI141" s="359"/>
      <c r="UUJ141" s="359"/>
      <c r="UUK141" s="359"/>
      <c r="UUL141" s="359"/>
      <c r="UUM141" s="359"/>
      <c r="UUN141" s="359"/>
      <c r="UUO141" s="359"/>
      <c r="UUP141" s="359"/>
      <c r="UUQ141" s="359"/>
      <c r="UUR141" s="359"/>
      <c r="UUS141" s="359"/>
      <c r="UUT141" s="359"/>
      <c r="UUU141" s="359"/>
      <c r="UUV141" s="359"/>
      <c r="UUW141" s="359"/>
      <c r="UUX141" s="359"/>
      <c r="UUY141" s="359"/>
      <c r="UUZ141" s="359"/>
      <c r="UVA141" s="359"/>
      <c r="UVB141" s="359"/>
      <c r="UVC141" s="359"/>
      <c r="UVD141" s="359"/>
      <c r="UVE141" s="359"/>
      <c r="UVF141" s="359"/>
      <c r="UVG141" s="359"/>
      <c r="UVH141" s="359"/>
      <c r="UVI141" s="359"/>
      <c r="UVJ141" s="359"/>
      <c r="UVK141" s="359"/>
      <c r="UVL141" s="359"/>
      <c r="UVM141" s="359"/>
      <c r="UVN141" s="359"/>
      <c r="UVO141" s="359"/>
      <c r="UVP141" s="359"/>
      <c r="UVQ141" s="359"/>
      <c r="UVR141" s="359"/>
      <c r="UVS141" s="359"/>
      <c r="UVT141" s="359"/>
      <c r="UVU141" s="359"/>
      <c r="UVV141" s="359"/>
      <c r="UVW141" s="359"/>
      <c r="UVX141" s="359"/>
      <c r="UVY141" s="359"/>
      <c r="UVZ141" s="359"/>
      <c r="UWA141" s="359"/>
      <c r="UWB141" s="359"/>
      <c r="UWC141" s="359"/>
      <c r="UWD141" s="359"/>
      <c r="UWE141" s="359"/>
      <c r="UWF141" s="359"/>
      <c r="UWG141" s="359"/>
      <c r="UWH141" s="359"/>
      <c r="UWI141" s="359"/>
      <c r="UWJ141" s="359"/>
      <c r="UWK141" s="359"/>
      <c r="UWL141" s="359"/>
      <c r="UWM141" s="359"/>
      <c r="UWN141" s="359"/>
      <c r="UWO141" s="359"/>
      <c r="UWP141" s="359"/>
      <c r="UWQ141" s="359"/>
      <c r="UWR141" s="359"/>
      <c r="UWS141" s="359"/>
      <c r="UWT141" s="359"/>
      <c r="UWU141" s="359"/>
      <c r="UWV141" s="359"/>
      <c r="UWW141" s="359"/>
      <c r="UWX141" s="359"/>
      <c r="UWY141" s="359"/>
      <c r="UWZ141" s="359"/>
      <c r="UXA141" s="359"/>
      <c r="UXB141" s="359"/>
      <c r="UXC141" s="359"/>
      <c r="UXD141" s="359"/>
      <c r="UXE141" s="359"/>
      <c r="UXF141" s="359"/>
      <c r="UXG141" s="359"/>
      <c r="UXH141" s="359"/>
      <c r="UXI141" s="359"/>
      <c r="UXJ141" s="359"/>
      <c r="UXK141" s="359"/>
      <c r="UXL141" s="359"/>
      <c r="UXM141" s="359"/>
      <c r="UXN141" s="359"/>
      <c r="UXO141" s="359"/>
      <c r="UXP141" s="359"/>
      <c r="UXQ141" s="359"/>
      <c r="UXR141" s="359"/>
      <c r="UXS141" s="359"/>
      <c r="UXT141" s="359"/>
      <c r="UXU141" s="359"/>
      <c r="UXV141" s="359"/>
      <c r="UXW141" s="359"/>
      <c r="UXX141" s="359"/>
      <c r="UXY141" s="359"/>
      <c r="UXZ141" s="359"/>
      <c r="UYA141" s="359"/>
      <c r="UYB141" s="359"/>
      <c r="UYC141" s="359"/>
      <c r="UYD141" s="359"/>
      <c r="UYE141" s="359"/>
      <c r="UYF141" s="359"/>
      <c r="UYG141" s="359"/>
      <c r="UYH141" s="359"/>
      <c r="UYI141" s="359"/>
      <c r="UYJ141" s="359"/>
      <c r="UYK141" s="359"/>
      <c r="UYL141" s="359"/>
      <c r="UYM141" s="359"/>
      <c r="UYN141" s="359"/>
      <c r="UYO141" s="359"/>
      <c r="UYP141" s="359"/>
      <c r="UYQ141" s="359"/>
      <c r="UYR141" s="359"/>
      <c r="UYS141" s="359"/>
      <c r="UYT141" s="359"/>
      <c r="UYU141" s="359"/>
      <c r="UYV141" s="359"/>
      <c r="UYW141" s="359"/>
      <c r="UYX141" s="359"/>
      <c r="UYY141" s="359"/>
      <c r="UYZ141" s="359"/>
      <c r="UZA141" s="359"/>
      <c r="UZB141" s="359"/>
      <c r="UZC141" s="359"/>
      <c r="UZD141" s="359"/>
      <c r="UZE141" s="359"/>
      <c r="UZF141" s="359"/>
      <c r="UZG141" s="359"/>
      <c r="UZH141" s="359"/>
      <c r="UZI141" s="359"/>
      <c r="UZJ141" s="359"/>
      <c r="UZK141" s="359"/>
      <c r="UZL141" s="359"/>
      <c r="UZM141" s="359"/>
      <c r="UZN141" s="359"/>
      <c r="UZO141" s="359"/>
      <c r="UZP141" s="359"/>
      <c r="UZQ141" s="359"/>
      <c r="UZR141" s="359"/>
      <c r="UZS141" s="359"/>
      <c r="UZT141" s="359"/>
      <c r="UZU141" s="359"/>
      <c r="UZV141" s="359"/>
      <c r="UZW141" s="359"/>
      <c r="UZX141" s="359"/>
      <c r="UZY141" s="359"/>
      <c r="UZZ141" s="359"/>
      <c r="VAA141" s="359"/>
      <c r="VAB141" s="359"/>
      <c r="VAC141" s="359"/>
      <c r="VAD141" s="359"/>
      <c r="VAE141" s="359"/>
      <c r="VAF141" s="359"/>
      <c r="VAG141" s="359"/>
      <c r="VAH141" s="359"/>
      <c r="VAI141" s="359"/>
      <c r="VAJ141" s="359"/>
      <c r="VAK141" s="359"/>
      <c r="VAL141" s="359"/>
      <c r="VAM141" s="359"/>
      <c r="VAN141" s="359"/>
      <c r="VAO141" s="359"/>
      <c r="VAP141" s="359"/>
      <c r="VAQ141" s="359"/>
      <c r="VAR141" s="359"/>
      <c r="VAS141" s="359"/>
      <c r="VAT141" s="359"/>
      <c r="VAU141" s="359"/>
      <c r="VAV141" s="359"/>
      <c r="VAW141" s="359"/>
      <c r="VAX141" s="359"/>
      <c r="VAY141" s="359"/>
      <c r="VAZ141" s="359"/>
      <c r="VBA141" s="359"/>
      <c r="VBB141" s="359"/>
      <c r="VBC141" s="359"/>
      <c r="VBD141" s="359"/>
      <c r="VBE141" s="359"/>
      <c r="VBF141" s="359"/>
      <c r="VBG141" s="359"/>
      <c r="VBH141" s="359"/>
      <c r="VBI141" s="359"/>
      <c r="VBJ141" s="359"/>
      <c r="VBK141" s="359"/>
      <c r="VBL141" s="359"/>
      <c r="VBM141" s="359"/>
      <c r="VBN141" s="359"/>
      <c r="VBO141" s="359"/>
      <c r="VBP141" s="359"/>
      <c r="VBQ141" s="359"/>
      <c r="VBR141" s="359"/>
      <c r="VBS141" s="359"/>
      <c r="VBT141" s="359"/>
      <c r="VBU141" s="359"/>
      <c r="VBV141" s="359"/>
      <c r="VBW141" s="359"/>
      <c r="VBX141" s="359"/>
      <c r="VBY141" s="359"/>
      <c r="VBZ141" s="359"/>
      <c r="VCA141" s="359"/>
      <c r="VCB141" s="359"/>
      <c r="VCC141" s="359"/>
      <c r="VCD141" s="359"/>
      <c r="VCE141" s="359"/>
      <c r="VCF141" s="359"/>
      <c r="VCG141" s="359"/>
      <c r="VCH141" s="359"/>
      <c r="VCI141" s="359"/>
      <c r="VCJ141" s="359"/>
      <c r="VCK141" s="359"/>
      <c r="VCL141" s="359"/>
      <c r="VCM141" s="359"/>
      <c r="VCN141" s="359"/>
      <c r="VCO141" s="359"/>
      <c r="VCP141" s="359"/>
      <c r="VCQ141" s="359"/>
      <c r="VCR141" s="359"/>
      <c r="VCS141" s="359"/>
      <c r="VCT141" s="359"/>
      <c r="VCU141" s="359"/>
      <c r="VCV141" s="359"/>
      <c r="VCW141" s="359"/>
      <c r="VCX141" s="359"/>
      <c r="VCY141" s="359"/>
      <c r="VCZ141" s="359"/>
      <c r="VDA141" s="359"/>
      <c r="VDB141" s="359"/>
      <c r="VDC141" s="359"/>
      <c r="VDD141" s="359"/>
      <c r="VDE141" s="359"/>
      <c r="VDF141" s="359"/>
      <c r="VDG141" s="359"/>
      <c r="VDH141" s="359"/>
      <c r="VDI141" s="359"/>
      <c r="VDJ141" s="359"/>
      <c r="VDK141" s="359"/>
      <c r="VDL141" s="359"/>
      <c r="VDM141" s="359"/>
      <c r="VDN141" s="359"/>
      <c r="VDO141" s="359"/>
      <c r="VDP141" s="359"/>
      <c r="VDQ141" s="359"/>
      <c r="VDR141" s="359"/>
      <c r="VDS141" s="359"/>
      <c r="VDT141" s="359"/>
      <c r="VDU141" s="359"/>
      <c r="VDV141" s="359"/>
      <c r="VDW141" s="359"/>
      <c r="VDX141" s="359"/>
      <c r="VDY141" s="359"/>
      <c r="VDZ141" s="359"/>
      <c r="VEA141" s="359"/>
      <c r="VEB141" s="359"/>
      <c r="VEC141" s="359"/>
      <c r="VED141" s="359"/>
      <c r="VEE141" s="359"/>
      <c r="VEF141" s="359"/>
      <c r="VEG141" s="359"/>
      <c r="VEH141" s="359"/>
      <c r="VEI141" s="359"/>
      <c r="VEJ141" s="359"/>
      <c r="VEK141" s="359"/>
      <c r="VEL141" s="359"/>
      <c r="VEM141" s="359"/>
      <c r="VEN141" s="359"/>
      <c r="VEO141" s="359"/>
      <c r="VEP141" s="359"/>
      <c r="VEQ141" s="359"/>
      <c r="VER141" s="359"/>
      <c r="VES141" s="359"/>
      <c r="VET141" s="359"/>
      <c r="VEU141" s="359"/>
      <c r="VEV141" s="359"/>
      <c r="VEW141" s="359"/>
      <c r="VEX141" s="359"/>
      <c r="VEY141" s="359"/>
      <c r="VEZ141" s="359"/>
      <c r="VFA141" s="359"/>
      <c r="VFB141" s="359"/>
      <c r="VFC141" s="359"/>
      <c r="VFD141" s="359"/>
      <c r="VFE141" s="359"/>
      <c r="VFF141" s="359"/>
      <c r="VFG141" s="359"/>
      <c r="VFH141" s="359"/>
      <c r="VFI141" s="359"/>
      <c r="VFJ141" s="359"/>
      <c r="VFK141" s="359"/>
      <c r="VFL141" s="359"/>
      <c r="VFM141" s="359"/>
      <c r="VFN141" s="359"/>
      <c r="VFO141" s="359"/>
      <c r="VFP141" s="359"/>
      <c r="VFQ141" s="359"/>
      <c r="VFR141" s="359"/>
      <c r="VFS141" s="359"/>
      <c r="VFT141" s="359"/>
      <c r="VFU141" s="359"/>
      <c r="VFV141" s="359"/>
      <c r="VFW141" s="359"/>
      <c r="VFX141" s="359"/>
      <c r="VFY141" s="359"/>
      <c r="VFZ141" s="359"/>
      <c r="VGA141" s="359"/>
      <c r="VGB141" s="359"/>
      <c r="VGC141" s="359"/>
      <c r="VGD141" s="359"/>
      <c r="VGE141" s="359"/>
      <c r="VGF141" s="359"/>
      <c r="VGG141" s="359"/>
      <c r="VGH141" s="359"/>
      <c r="VGI141" s="359"/>
      <c r="VGJ141" s="359"/>
      <c r="VGK141" s="359"/>
      <c r="VGL141" s="359"/>
      <c r="VGM141" s="359"/>
      <c r="VGN141" s="359"/>
      <c r="VGO141" s="359"/>
      <c r="VGP141" s="359"/>
      <c r="VGQ141" s="359"/>
      <c r="VGR141" s="359"/>
      <c r="VGS141" s="359"/>
      <c r="VGT141" s="359"/>
      <c r="VGU141" s="359"/>
      <c r="VGV141" s="359"/>
      <c r="VGW141" s="359"/>
      <c r="VGX141" s="359"/>
      <c r="VGY141" s="359"/>
      <c r="VGZ141" s="359"/>
      <c r="VHA141" s="359"/>
      <c r="VHB141" s="359"/>
      <c r="VHC141" s="359"/>
      <c r="VHD141" s="359"/>
      <c r="VHE141" s="359"/>
      <c r="VHF141" s="359"/>
      <c r="VHG141" s="359"/>
      <c r="VHH141" s="359"/>
      <c r="VHI141" s="359"/>
      <c r="VHJ141" s="359"/>
      <c r="VHK141" s="359"/>
      <c r="VHL141" s="359"/>
      <c r="VHM141" s="359"/>
      <c r="VHN141" s="359"/>
      <c r="VHO141" s="359"/>
      <c r="VHP141" s="359"/>
      <c r="VHQ141" s="359"/>
      <c r="VHR141" s="359"/>
      <c r="VHS141" s="359"/>
      <c r="VHT141" s="359"/>
      <c r="VHU141" s="359"/>
      <c r="VHV141" s="359"/>
      <c r="VHW141" s="359"/>
      <c r="VHX141" s="359"/>
      <c r="VHY141" s="359"/>
      <c r="VHZ141" s="359"/>
      <c r="VIA141" s="359"/>
      <c r="VIB141" s="359"/>
      <c r="VIC141" s="359"/>
      <c r="VID141" s="359"/>
      <c r="VIE141" s="359"/>
      <c r="VIF141" s="359"/>
      <c r="VIG141" s="359"/>
      <c r="VIH141" s="359"/>
      <c r="VII141" s="359"/>
      <c r="VIJ141" s="359"/>
      <c r="VIK141" s="359"/>
      <c r="VIL141" s="359"/>
      <c r="VIM141" s="359"/>
      <c r="VIN141" s="359"/>
      <c r="VIO141" s="359"/>
      <c r="VIP141" s="359"/>
      <c r="VIQ141" s="359"/>
      <c r="VIR141" s="359"/>
      <c r="VIS141" s="359"/>
      <c r="VIT141" s="359"/>
      <c r="VIU141" s="359"/>
      <c r="VIV141" s="359"/>
      <c r="VIW141" s="359"/>
      <c r="VIX141" s="359"/>
      <c r="VIY141" s="359"/>
      <c r="VIZ141" s="359"/>
      <c r="VJA141" s="359"/>
      <c r="VJB141" s="359"/>
      <c r="VJC141" s="359"/>
      <c r="VJD141" s="359"/>
      <c r="VJE141" s="359"/>
      <c r="VJF141" s="359"/>
      <c r="VJG141" s="359"/>
      <c r="VJH141" s="359"/>
      <c r="VJI141" s="359"/>
      <c r="VJJ141" s="359"/>
      <c r="VJK141" s="359"/>
      <c r="VJL141" s="359"/>
      <c r="VJM141" s="359"/>
      <c r="VJN141" s="359"/>
      <c r="VJO141" s="359"/>
      <c r="VJP141" s="359"/>
      <c r="VJQ141" s="359"/>
      <c r="VJR141" s="359"/>
      <c r="VJS141" s="359"/>
      <c r="VJT141" s="359"/>
      <c r="VJU141" s="359"/>
      <c r="VJV141" s="359"/>
      <c r="VJW141" s="359"/>
      <c r="VJX141" s="359"/>
      <c r="VJY141" s="359"/>
      <c r="VJZ141" s="359"/>
      <c r="VKA141" s="359"/>
      <c r="VKB141" s="359"/>
      <c r="VKC141" s="359"/>
      <c r="VKD141" s="359"/>
      <c r="VKE141" s="359"/>
      <c r="VKF141" s="359"/>
      <c r="VKG141" s="359"/>
      <c r="VKH141" s="359"/>
      <c r="VKI141" s="359"/>
      <c r="VKJ141" s="359"/>
      <c r="VKK141" s="359"/>
      <c r="VKL141" s="359"/>
      <c r="VKM141" s="359"/>
      <c r="VKN141" s="359"/>
      <c r="VKO141" s="359"/>
      <c r="VKP141" s="359"/>
      <c r="VKQ141" s="359"/>
      <c r="VKR141" s="359"/>
      <c r="VKS141" s="359"/>
      <c r="VKT141" s="359"/>
      <c r="VKU141" s="359"/>
      <c r="VKV141" s="359"/>
      <c r="VKW141" s="359"/>
      <c r="VKX141" s="359"/>
      <c r="VKY141" s="359"/>
      <c r="VKZ141" s="359"/>
      <c r="VLA141" s="359"/>
      <c r="VLB141" s="359"/>
      <c r="VLC141" s="359"/>
      <c r="VLD141" s="359"/>
      <c r="VLE141" s="359"/>
      <c r="VLF141" s="359"/>
      <c r="VLG141" s="359"/>
      <c r="VLH141" s="359"/>
      <c r="VLI141" s="359"/>
      <c r="VLJ141" s="359"/>
      <c r="VLK141" s="359"/>
      <c r="VLL141" s="359"/>
      <c r="VLM141" s="359"/>
      <c r="VLN141" s="359"/>
      <c r="VLO141" s="359"/>
      <c r="VLP141" s="359"/>
      <c r="VLQ141" s="359"/>
      <c r="VLR141" s="359"/>
      <c r="VLS141" s="359"/>
      <c r="VLT141" s="359"/>
      <c r="VLU141" s="359"/>
      <c r="VLV141" s="359"/>
      <c r="VLW141" s="359"/>
      <c r="VLX141" s="359"/>
      <c r="VLY141" s="359"/>
      <c r="VLZ141" s="359"/>
      <c r="VMA141" s="359"/>
      <c r="VMB141" s="359"/>
      <c r="VMC141" s="359"/>
      <c r="VMD141" s="359"/>
      <c r="VME141" s="359"/>
      <c r="VMF141" s="359"/>
      <c r="VMG141" s="359"/>
      <c r="VMH141" s="359"/>
      <c r="VMI141" s="359"/>
      <c r="VMJ141" s="359"/>
      <c r="VMK141" s="359"/>
      <c r="VML141" s="359"/>
      <c r="VMM141" s="359"/>
      <c r="VMN141" s="359"/>
      <c r="VMO141" s="359"/>
      <c r="VMP141" s="359"/>
      <c r="VMQ141" s="359"/>
      <c r="VMR141" s="359"/>
      <c r="VMS141" s="359"/>
      <c r="VMT141" s="359"/>
      <c r="VMU141" s="359"/>
      <c r="VMV141" s="359"/>
      <c r="VMW141" s="359"/>
      <c r="VMX141" s="359"/>
      <c r="VMY141" s="359"/>
      <c r="VMZ141" s="359"/>
      <c r="VNA141" s="359"/>
      <c r="VNB141" s="359"/>
      <c r="VNC141" s="359"/>
      <c r="VND141" s="359"/>
      <c r="VNE141" s="359"/>
      <c r="VNF141" s="359"/>
      <c r="VNG141" s="359"/>
      <c r="VNH141" s="359"/>
      <c r="VNI141" s="359"/>
      <c r="VNJ141" s="359"/>
      <c r="VNK141" s="359"/>
      <c r="VNL141" s="359"/>
      <c r="VNM141" s="359"/>
      <c r="VNN141" s="359"/>
      <c r="VNO141" s="359"/>
      <c r="VNP141" s="359"/>
      <c r="VNQ141" s="359"/>
      <c r="VNR141" s="359"/>
      <c r="VNS141" s="359"/>
      <c r="VNT141" s="359"/>
      <c r="VNU141" s="359"/>
      <c r="VNV141" s="359"/>
      <c r="VNW141" s="359"/>
      <c r="VNX141" s="359"/>
      <c r="VNY141" s="359"/>
      <c r="VNZ141" s="359"/>
      <c r="VOA141" s="359"/>
      <c r="VOB141" s="359"/>
      <c r="VOC141" s="359"/>
      <c r="VOD141" s="359"/>
      <c r="VOE141" s="359"/>
      <c r="VOF141" s="359"/>
      <c r="VOG141" s="359"/>
      <c r="VOH141" s="359"/>
      <c r="VOI141" s="359"/>
      <c r="VOJ141" s="359"/>
      <c r="VOK141" s="359"/>
      <c r="VOL141" s="359"/>
      <c r="VOM141" s="359"/>
      <c r="VON141" s="359"/>
      <c r="VOO141" s="359"/>
      <c r="VOP141" s="359"/>
      <c r="VOQ141" s="359"/>
      <c r="VOR141" s="359"/>
      <c r="VOS141" s="359"/>
      <c r="VOT141" s="359"/>
      <c r="VOU141" s="359"/>
      <c r="VOV141" s="359"/>
      <c r="VOW141" s="359"/>
      <c r="VOX141" s="359"/>
      <c r="VOY141" s="359"/>
      <c r="VOZ141" s="359"/>
      <c r="VPA141" s="359"/>
      <c r="VPB141" s="359"/>
      <c r="VPC141" s="359"/>
      <c r="VPD141" s="359"/>
      <c r="VPE141" s="359"/>
      <c r="VPF141" s="359"/>
      <c r="VPG141" s="359"/>
      <c r="VPH141" s="359"/>
      <c r="VPI141" s="359"/>
      <c r="VPJ141" s="359"/>
      <c r="VPK141" s="359"/>
      <c r="VPL141" s="359"/>
      <c r="VPM141" s="359"/>
      <c r="VPN141" s="359"/>
      <c r="VPO141" s="359"/>
      <c r="VPP141" s="359"/>
      <c r="VPQ141" s="359"/>
      <c r="VPR141" s="359"/>
      <c r="VPS141" s="359"/>
      <c r="VPT141" s="359"/>
      <c r="VPU141" s="359"/>
      <c r="VPV141" s="359"/>
      <c r="VPW141" s="359"/>
      <c r="VPX141" s="359"/>
      <c r="VPY141" s="359"/>
      <c r="VPZ141" s="359"/>
      <c r="VQA141" s="359"/>
      <c r="VQB141" s="359"/>
      <c r="VQC141" s="359"/>
      <c r="VQD141" s="359"/>
      <c r="VQE141" s="359"/>
      <c r="VQF141" s="359"/>
      <c r="VQG141" s="359"/>
      <c r="VQH141" s="359"/>
      <c r="VQI141" s="359"/>
      <c r="VQJ141" s="359"/>
      <c r="VQK141" s="359"/>
      <c r="VQL141" s="359"/>
      <c r="VQM141" s="359"/>
      <c r="VQN141" s="359"/>
      <c r="VQO141" s="359"/>
      <c r="VQP141" s="359"/>
      <c r="VQQ141" s="359"/>
      <c r="VQR141" s="359"/>
      <c r="VQS141" s="359"/>
      <c r="VQT141" s="359"/>
      <c r="VQU141" s="359"/>
      <c r="VQV141" s="359"/>
      <c r="VQW141" s="359"/>
      <c r="VQX141" s="359"/>
      <c r="VQY141" s="359"/>
      <c r="VQZ141" s="359"/>
      <c r="VRA141" s="359"/>
      <c r="VRB141" s="359"/>
      <c r="VRC141" s="359"/>
      <c r="VRD141" s="359"/>
      <c r="VRE141" s="359"/>
      <c r="VRF141" s="359"/>
      <c r="VRG141" s="359"/>
      <c r="VRH141" s="359"/>
      <c r="VRI141" s="359"/>
      <c r="VRJ141" s="359"/>
      <c r="VRK141" s="359"/>
      <c r="VRL141" s="359"/>
      <c r="VRM141" s="359"/>
      <c r="VRN141" s="359"/>
      <c r="VRO141" s="359"/>
      <c r="VRP141" s="359"/>
      <c r="VRQ141" s="359"/>
      <c r="VRR141" s="359"/>
      <c r="VRS141" s="359"/>
      <c r="VRT141" s="359"/>
      <c r="VRU141" s="359"/>
      <c r="VRV141" s="359"/>
      <c r="VRW141" s="359"/>
      <c r="VRX141" s="359"/>
      <c r="VRY141" s="359"/>
      <c r="VRZ141" s="359"/>
      <c r="VSA141" s="359"/>
      <c r="VSB141" s="359"/>
      <c r="VSC141" s="359"/>
      <c r="VSD141" s="359"/>
      <c r="VSE141" s="359"/>
      <c r="VSF141" s="359"/>
      <c r="VSG141" s="359"/>
      <c r="VSH141" s="359"/>
      <c r="VSI141" s="359"/>
      <c r="VSJ141" s="359"/>
      <c r="VSK141" s="359"/>
      <c r="VSL141" s="359"/>
      <c r="VSM141" s="359"/>
      <c r="VSN141" s="359"/>
      <c r="VSO141" s="359"/>
      <c r="VSP141" s="359"/>
      <c r="VSQ141" s="359"/>
      <c r="VSR141" s="359"/>
      <c r="VSS141" s="359"/>
      <c r="VST141" s="359"/>
      <c r="VSU141" s="359"/>
      <c r="VSV141" s="359"/>
      <c r="VSW141" s="359"/>
      <c r="VSX141" s="359"/>
      <c r="VSY141" s="359"/>
      <c r="VSZ141" s="359"/>
      <c r="VTA141" s="359"/>
      <c r="VTB141" s="359"/>
      <c r="VTC141" s="359"/>
      <c r="VTD141" s="359"/>
      <c r="VTE141" s="359"/>
      <c r="VTF141" s="359"/>
      <c r="VTG141" s="359"/>
      <c r="VTH141" s="359"/>
      <c r="VTI141" s="359"/>
      <c r="VTJ141" s="359"/>
      <c r="VTK141" s="359"/>
      <c r="VTL141" s="359"/>
      <c r="VTM141" s="359"/>
      <c r="VTN141" s="359"/>
      <c r="VTO141" s="359"/>
      <c r="VTP141" s="359"/>
      <c r="VTQ141" s="359"/>
      <c r="VTR141" s="359"/>
      <c r="VTS141" s="359"/>
      <c r="VTT141" s="359"/>
      <c r="VTU141" s="359"/>
      <c r="VTV141" s="359"/>
      <c r="VTW141" s="359"/>
      <c r="VTX141" s="359"/>
      <c r="VTY141" s="359"/>
      <c r="VTZ141" s="359"/>
      <c r="VUA141" s="359"/>
      <c r="VUB141" s="359"/>
      <c r="VUC141" s="359"/>
      <c r="VUD141" s="359"/>
      <c r="VUE141" s="359"/>
      <c r="VUF141" s="359"/>
      <c r="VUG141" s="359"/>
      <c r="VUH141" s="359"/>
      <c r="VUI141" s="359"/>
      <c r="VUJ141" s="359"/>
      <c r="VUK141" s="359"/>
      <c r="VUL141" s="359"/>
      <c r="VUM141" s="359"/>
      <c r="VUN141" s="359"/>
      <c r="VUO141" s="359"/>
      <c r="VUP141" s="359"/>
      <c r="VUQ141" s="359"/>
      <c r="VUR141" s="359"/>
      <c r="VUS141" s="359"/>
      <c r="VUT141" s="359"/>
      <c r="VUU141" s="359"/>
      <c r="VUV141" s="359"/>
      <c r="VUW141" s="359"/>
      <c r="VUX141" s="359"/>
      <c r="VUY141" s="359"/>
      <c r="VUZ141" s="359"/>
      <c r="VVA141" s="359"/>
      <c r="VVB141" s="359"/>
      <c r="VVC141" s="359"/>
      <c r="VVD141" s="359"/>
      <c r="VVE141" s="359"/>
      <c r="VVF141" s="359"/>
      <c r="VVG141" s="359"/>
      <c r="VVH141" s="359"/>
      <c r="VVI141" s="359"/>
      <c r="VVJ141" s="359"/>
      <c r="VVK141" s="359"/>
      <c r="VVL141" s="359"/>
      <c r="VVM141" s="359"/>
      <c r="VVN141" s="359"/>
      <c r="VVO141" s="359"/>
      <c r="VVP141" s="359"/>
      <c r="VVQ141" s="359"/>
      <c r="VVR141" s="359"/>
      <c r="VVS141" s="359"/>
      <c r="VVT141" s="359"/>
      <c r="VVU141" s="359"/>
      <c r="VVV141" s="359"/>
      <c r="VVW141" s="359"/>
      <c r="VVX141" s="359"/>
      <c r="VVY141" s="359"/>
      <c r="VVZ141" s="359"/>
      <c r="VWA141" s="359"/>
      <c r="VWB141" s="359"/>
      <c r="VWC141" s="359"/>
      <c r="VWD141" s="359"/>
      <c r="VWE141" s="359"/>
      <c r="VWF141" s="359"/>
      <c r="VWG141" s="359"/>
      <c r="VWH141" s="359"/>
      <c r="VWI141" s="359"/>
      <c r="VWJ141" s="359"/>
      <c r="VWK141" s="359"/>
      <c r="VWL141" s="359"/>
      <c r="VWM141" s="359"/>
      <c r="VWN141" s="359"/>
      <c r="VWO141" s="359"/>
      <c r="VWP141" s="359"/>
      <c r="VWQ141" s="359"/>
      <c r="VWR141" s="359"/>
      <c r="VWS141" s="359"/>
      <c r="VWT141" s="359"/>
      <c r="VWU141" s="359"/>
      <c r="VWV141" s="359"/>
      <c r="VWW141" s="359"/>
      <c r="VWX141" s="359"/>
      <c r="VWY141" s="359"/>
      <c r="VWZ141" s="359"/>
      <c r="VXA141" s="359"/>
      <c r="VXB141" s="359"/>
      <c r="VXC141" s="359"/>
      <c r="VXD141" s="359"/>
      <c r="VXE141" s="359"/>
      <c r="VXF141" s="359"/>
      <c r="VXG141" s="359"/>
      <c r="VXH141" s="359"/>
      <c r="VXI141" s="359"/>
      <c r="VXJ141" s="359"/>
      <c r="VXK141" s="359"/>
      <c r="VXL141" s="359"/>
      <c r="VXM141" s="359"/>
      <c r="VXN141" s="359"/>
      <c r="VXO141" s="359"/>
      <c r="VXP141" s="359"/>
      <c r="VXQ141" s="359"/>
      <c r="VXR141" s="359"/>
      <c r="VXS141" s="359"/>
      <c r="VXT141" s="359"/>
      <c r="VXU141" s="359"/>
      <c r="VXV141" s="359"/>
      <c r="VXW141" s="359"/>
      <c r="VXX141" s="359"/>
      <c r="VXY141" s="359"/>
      <c r="VXZ141" s="359"/>
      <c r="VYA141" s="359"/>
      <c r="VYB141" s="359"/>
      <c r="VYC141" s="359"/>
      <c r="VYD141" s="359"/>
      <c r="VYE141" s="359"/>
      <c r="VYF141" s="359"/>
      <c r="VYG141" s="359"/>
      <c r="VYH141" s="359"/>
      <c r="VYI141" s="359"/>
      <c r="VYJ141" s="359"/>
      <c r="VYK141" s="359"/>
      <c r="VYL141" s="359"/>
      <c r="VYM141" s="359"/>
      <c r="VYN141" s="359"/>
      <c r="VYO141" s="359"/>
      <c r="VYP141" s="359"/>
      <c r="VYQ141" s="359"/>
      <c r="VYR141" s="359"/>
      <c r="VYS141" s="359"/>
      <c r="VYT141" s="359"/>
      <c r="VYU141" s="359"/>
      <c r="VYV141" s="359"/>
      <c r="VYW141" s="359"/>
      <c r="VYX141" s="359"/>
      <c r="VYY141" s="359"/>
      <c r="VYZ141" s="359"/>
      <c r="VZA141" s="359"/>
      <c r="VZB141" s="359"/>
      <c r="VZC141" s="359"/>
      <c r="VZD141" s="359"/>
      <c r="VZE141" s="359"/>
      <c r="VZF141" s="359"/>
      <c r="VZG141" s="359"/>
      <c r="VZH141" s="359"/>
      <c r="VZI141" s="359"/>
      <c r="VZJ141" s="359"/>
      <c r="VZK141" s="359"/>
      <c r="VZL141" s="359"/>
      <c r="VZM141" s="359"/>
      <c r="VZN141" s="359"/>
      <c r="VZO141" s="359"/>
      <c r="VZP141" s="359"/>
      <c r="VZQ141" s="359"/>
      <c r="VZR141" s="359"/>
      <c r="VZS141" s="359"/>
      <c r="VZT141" s="359"/>
      <c r="VZU141" s="359"/>
      <c r="VZV141" s="359"/>
      <c r="VZW141" s="359"/>
      <c r="VZX141" s="359"/>
      <c r="VZY141" s="359"/>
      <c r="VZZ141" s="359"/>
      <c r="WAA141" s="359"/>
      <c r="WAB141" s="359"/>
      <c r="WAC141" s="359"/>
      <c r="WAD141" s="359"/>
      <c r="WAE141" s="359"/>
      <c r="WAF141" s="359"/>
      <c r="WAG141" s="359"/>
      <c r="WAH141" s="359"/>
      <c r="WAI141" s="359"/>
      <c r="WAJ141" s="359"/>
      <c r="WAK141" s="359"/>
      <c r="WAL141" s="359"/>
      <c r="WAM141" s="359"/>
      <c r="WAN141" s="359"/>
      <c r="WAO141" s="359"/>
      <c r="WAP141" s="359"/>
      <c r="WAQ141" s="359"/>
      <c r="WAR141" s="359"/>
      <c r="WAS141" s="359"/>
      <c r="WAT141" s="359"/>
      <c r="WAU141" s="359"/>
      <c r="WAV141" s="359"/>
      <c r="WAW141" s="359"/>
      <c r="WAX141" s="359"/>
      <c r="WAY141" s="359"/>
      <c r="WAZ141" s="359"/>
      <c r="WBA141" s="359"/>
      <c r="WBB141" s="359"/>
      <c r="WBC141" s="359"/>
      <c r="WBD141" s="359"/>
      <c r="WBE141" s="359"/>
      <c r="WBF141" s="359"/>
      <c r="WBG141" s="359"/>
      <c r="WBH141" s="359"/>
      <c r="WBI141" s="359"/>
      <c r="WBJ141" s="359"/>
      <c r="WBK141" s="359"/>
      <c r="WBL141" s="359"/>
      <c r="WBM141" s="359"/>
      <c r="WBN141" s="359"/>
      <c r="WBO141" s="359"/>
      <c r="WBP141" s="359"/>
      <c r="WBQ141" s="359"/>
      <c r="WBR141" s="359"/>
      <c r="WBS141" s="359"/>
      <c r="WBT141" s="359"/>
      <c r="WBU141" s="359"/>
      <c r="WBV141" s="359"/>
      <c r="WBW141" s="359"/>
      <c r="WBX141" s="359"/>
      <c r="WBY141" s="359"/>
      <c r="WBZ141" s="359"/>
      <c r="WCA141" s="359"/>
      <c r="WCB141" s="359"/>
      <c r="WCC141" s="359"/>
      <c r="WCD141" s="359"/>
      <c r="WCE141" s="359"/>
      <c r="WCF141" s="359"/>
      <c r="WCG141" s="359"/>
      <c r="WCH141" s="359"/>
      <c r="WCI141" s="359"/>
      <c r="WCJ141" s="359"/>
      <c r="WCK141" s="359"/>
      <c r="WCL141" s="359"/>
      <c r="WCM141" s="359"/>
      <c r="WCN141" s="359"/>
      <c r="WCO141" s="359"/>
      <c r="WCP141" s="359"/>
      <c r="WCQ141" s="359"/>
      <c r="WCR141" s="359"/>
      <c r="WCS141" s="359"/>
      <c r="WCT141" s="359"/>
      <c r="WCU141" s="359"/>
      <c r="WCV141" s="359"/>
      <c r="WCW141" s="359"/>
      <c r="WCX141" s="359"/>
      <c r="WCY141" s="359"/>
      <c r="WCZ141" s="359"/>
      <c r="WDA141" s="359"/>
      <c r="WDB141" s="359"/>
      <c r="WDC141" s="359"/>
      <c r="WDD141" s="359"/>
      <c r="WDE141" s="359"/>
      <c r="WDF141" s="359"/>
      <c r="WDG141" s="359"/>
      <c r="WDH141" s="359"/>
      <c r="WDI141" s="359"/>
      <c r="WDJ141" s="359"/>
      <c r="WDK141" s="359"/>
      <c r="WDL141" s="359"/>
      <c r="WDM141" s="359"/>
      <c r="WDN141" s="359"/>
      <c r="WDO141" s="359"/>
      <c r="WDP141" s="359"/>
      <c r="WDQ141" s="359"/>
      <c r="WDR141" s="359"/>
      <c r="WDS141" s="359"/>
      <c r="WDT141" s="359"/>
      <c r="WDU141" s="359"/>
      <c r="WDV141" s="359"/>
      <c r="WDW141" s="359"/>
      <c r="WDX141" s="359"/>
      <c r="WDY141" s="359"/>
      <c r="WDZ141" s="359"/>
      <c r="WEA141" s="359"/>
      <c r="WEB141" s="359"/>
      <c r="WEC141" s="359"/>
      <c r="WED141" s="359"/>
      <c r="WEE141" s="359"/>
      <c r="WEF141" s="359"/>
      <c r="WEG141" s="359"/>
      <c r="WEH141" s="359"/>
      <c r="WEI141" s="359"/>
      <c r="WEJ141" s="359"/>
      <c r="WEK141" s="359"/>
      <c r="WEL141" s="359"/>
      <c r="WEM141" s="359"/>
      <c r="WEN141" s="359"/>
      <c r="WEO141" s="359"/>
      <c r="WEP141" s="359"/>
      <c r="WEQ141" s="359"/>
      <c r="WER141" s="359"/>
      <c r="WES141" s="359"/>
      <c r="WET141" s="359"/>
      <c r="WEU141" s="359"/>
      <c r="WEV141" s="359"/>
      <c r="WEW141" s="359"/>
      <c r="WEX141" s="359"/>
      <c r="WEY141" s="359"/>
      <c r="WEZ141" s="359"/>
      <c r="WFA141" s="359"/>
      <c r="WFB141" s="359"/>
      <c r="WFC141" s="359"/>
      <c r="WFD141" s="359"/>
      <c r="WFE141" s="359"/>
      <c r="WFF141" s="359"/>
      <c r="WFG141" s="359"/>
      <c r="WFH141" s="359"/>
      <c r="WFI141" s="359"/>
      <c r="WFJ141" s="359"/>
      <c r="WFK141" s="359"/>
      <c r="WFL141" s="359"/>
      <c r="WFM141" s="359"/>
      <c r="WFN141" s="359"/>
      <c r="WFO141" s="359"/>
      <c r="WFP141" s="359"/>
      <c r="WFQ141" s="359"/>
      <c r="WFR141" s="359"/>
      <c r="WFS141" s="359"/>
      <c r="WFT141" s="359"/>
      <c r="WFU141" s="359"/>
      <c r="WFV141" s="359"/>
      <c r="WFW141" s="359"/>
      <c r="WFX141" s="359"/>
      <c r="WFY141" s="359"/>
      <c r="WFZ141" s="359"/>
      <c r="WGA141" s="359"/>
      <c r="WGB141" s="359"/>
      <c r="WGC141" s="359"/>
      <c r="WGD141" s="359"/>
      <c r="WGE141" s="359"/>
      <c r="WGF141" s="359"/>
      <c r="WGG141" s="359"/>
      <c r="WGH141" s="359"/>
      <c r="WGI141" s="359"/>
      <c r="WGJ141" s="359"/>
      <c r="WGK141" s="359"/>
      <c r="WGL141" s="359"/>
      <c r="WGM141" s="359"/>
      <c r="WGN141" s="359"/>
      <c r="WGO141" s="359"/>
      <c r="WGP141" s="359"/>
      <c r="WGQ141" s="359"/>
      <c r="WGR141" s="359"/>
      <c r="WGS141" s="359"/>
      <c r="WGT141" s="359"/>
      <c r="WGU141" s="359"/>
      <c r="WGV141" s="359"/>
      <c r="WGW141" s="359"/>
      <c r="WGX141" s="359"/>
      <c r="WGY141" s="359"/>
      <c r="WGZ141" s="359"/>
      <c r="WHA141" s="359"/>
      <c r="WHB141" s="359"/>
      <c r="WHC141" s="359"/>
      <c r="WHD141" s="359"/>
      <c r="WHE141" s="359"/>
      <c r="WHF141" s="359"/>
      <c r="WHG141" s="359"/>
      <c r="WHH141" s="359"/>
      <c r="WHI141" s="359"/>
      <c r="WHJ141" s="359"/>
      <c r="WHK141" s="359"/>
      <c r="WHL141" s="359"/>
      <c r="WHM141" s="359"/>
      <c r="WHN141" s="359"/>
      <c r="WHO141" s="359"/>
      <c r="WHP141" s="359"/>
      <c r="WHQ141" s="359"/>
      <c r="WHR141" s="359"/>
      <c r="WHS141" s="359"/>
      <c r="WHT141" s="359"/>
      <c r="WHU141" s="359"/>
      <c r="WHV141" s="359"/>
      <c r="WHW141" s="359"/>
      <c r="WHX141" s="359"/>
      <c r="WHY141" s="359"/>
      <c r="WHZ141" s="359"/>
      <c r="WIA141" s="359"/>
      <c r="WIB141" s="359"/>
      <c r="WIC141" s="359"/>
      <c r="WID141" s="359"/>
      <c r="WIE141" s="359"/>
      <c r="WIF141" s="359"/>
      <c r="WIG141" s="359"/>
      <c r="WIH141" s="359"/>
      <c r="WII141" s="359"/>
      <c r="WIJ141" s="359"/>
      <c r="WIK141" s="359"/>
      <c r="WIL141" s="359"/>
      <c r="WIM141" s="359"/>
      <c r="WIN141" s="359"/>
      <c r="WIO141" s="359"/>
      <c r="WIP141" s="359"/>
      <c r="WIQ141" s="359"/>
      <c r="WIR141" s="359"/>
      <c r="WIS141" s="359"/>
      <c r="WIT141" s="359"/>
      <c r="WIU141" s="359"/>
      <c r="WIV141" s="359"/>
      <c r="WIW141" s="359"/>
      <c r="WIX141" s="359"/>
      <c r="WIY141" s="359"/>
      <c r="WIZ141" s="359"/>
      <c r="WJA141" s="359"/>
      <c r="WJB141" s="359"/>
      <c r="WJC141" s="359"/>
      <c r="WJD141" s="359"/>
      <c r="WJE141" s="359"/>
      <c r="WJF141" s="359"/>
      <c r="WJG141" s="359"/>
      <c r="WJH141" s="359"/>
      <c r="WJI141" s="359"/>
      <c r="WJJ141" s="359"/>
      <c r="WJK141" s="359"/>
      <c r="WJL141" s="359"/>
      <c r="WJM141" s="359"/>
      <c r="WJN141" s="359"/>
      <c r="WJO141" s="359"/>
      <c r="WJP141" s="359"/>
      <c r="WJQ141" s="359"/>
      <c r="WJR141" s="359"/>
      <c r="WJS141" s="359"/>
      <c r="WJT141" s="359"/>
      <c r="WJU141" s="359"/>
      <c r="WJV141" s="359"/>
      <c r="WJW141" s="359"/>
      <c r="WJX141" s="359"/>
      <c r="WJY141" s="359"/>
      <c r="WJZ141" s="359"/>
      <c r="WKA141" s="359"/>
      <c r="WKB141" s="359"/>
      <c r="WKC141" s="359"/>
      <c r="WKD141" s="359"/>
      <c r="WKE141" s="359"/>
      <c r="WKF141" s="359"/>
      <c r="WKG141" s="359"/>
      <c r="WKH141" s="359"/>
      <c r="WKI141" s="359"/>
      <c r="WKJ141" s="359"/>
      <c r="WKK141" s="359"/>
      <c r="WKL141" s="359"/>
      <c r="WKM141" s="359"/>
      <c r="WKN141" s="359"/>
      <c r="WKO141" s="359"/>
      <c r="WKP141" s="359"/>
      <c r="WKQ141" s="359"/>
      <c r="WKR141" s="359"/>
      <c r="WKS141" s="359"/>
      <c r="WKT141" s="359"/>
      <c r="WKU141" s="359"/>
      <c r="WKV141" s="359"/>
      <c r="WKW141" s="359"/>
      <c r="WKX141" s="359"/>
      <c r="WKY141" s="359"/>
      <c r="WKZ141" s="359"/>
      <c r="WLA141" s="359"/>
      <c r="WLB141" s="359"/>
      <c r="WLC141" s="359"/>
      <c r="WLD141" s="359"/>
      <c r="WLE141" s="359"/>
      <c r="WLF141" s="359"/>
      <c r="WLG141" s="359"/>
      <c r="WLH141" s="359"/>
      <c r="WLI141" s="359"/>
      <c r="WLJ141" s="359"/>
      <c r="WLK141" s="359"/>
      <c r="WLL141" s="359"/>
      <c r="WLM141" s="359"/>
      <c r="WLN141" s="359"/>
      <c r="WLO141" s="359"/>
      <c r="WLP141" s="359"/>
      <c r="WLQ141" s="359"/>
      <c r="WLR141" s="359"/>
      <c r="WLS141" s="359"/>
      <c r="WLT141" s="359"/>
      <c r="WLU141" s="359"/>
      <c r="WLV141" s="359"/>
      <c r="WLW141" s="359"/>
      <c r="WLX141" s="359"/>
      <c r="WLY141" s="359"/>
      <c r="WLZ141" s="359"/>
      <c r="WMA141" s="359"/>
      <c r="WMB141" s="359"/>
      <c r="WMC141" s="359"/>
      <c r="WMD141" s="359"/>
      <c r="WME141" s="359"/>
      <c r="WMF141" s="359"/>
      <c r="WMG141" s="359"/>
      <c r="WMH141" s="359"/>
      <c r="WMI141" s="359"/>
      <c r="WMJ141" s="359"/>
      <c r="WMK141" s="359"/>
      <c r="WML141" s="359"/>
      <c r="WMM141" s="359"/>
      <c r="WMN141" s="359"/>
      <c r="WMO141" s="359"/>
      <c r="WMP141" s="359"/>
      <c r="WMQ141" s="359"/>
      <c r="WMR141" s="359"/>
      <c r="WMS141" s="359"/>
      <c r="WMT141" s="359"/>
      <c r="WMU141" s="359"/>
      <c r="WMV141" s="359"/>
      <c r="WMW141" s="359"/>
      <c r="WMX141" s="359"/>
      <c r="WMY141" s="359"/>
      <c r="WMZ141" s="359"/>
      <c r="WNA141" s="359"/>
      <c r="WNB141" s="359"/>
      <c r="WNC141" s="359"/>
      <c r="WND141" s="359"/>
      <c r="WNE141" s="359"/>
      <c r="WNF141" s="359"/>
      <c r="WNG141" s="359"/>
      <c r="WNH141" s="359"/>
      <c r="WNI141" s="359"/>
      <c r="WNJ141" s="359"/>
      <c r="WNK141" s="359"/>
      <c r="WNL141" s="359"/>
      <c r="WNM141" s="359"/>
      <c r="WNN141" s="359"/>
      <c r="WNO141" s="359"/>
      <c r="WNP141" s="359"/>
      <c r="WNQ141" s="359"/>
      <c r="WNR141" s="359"/>
      <c r="WNS141" s="359"/>
      <c r="WNT141" s="359"/>
      <c r="WNU141" s="359"/>
      <c r="WNV141" s="359"/>
      <c r="WNW141" s="359"/>
      <c r="WNX141" s="359"/>
      <c r="WNY141" s="359"/>
      <c r="WNZ141" s="359"/>
      <c r="WOA141" s="359"/>
      <c r="WOB141" s="359"/>
      <c r="WOC141" s="359"/>
      <c r="WOD141" s="359"/>
      <c r="WOE141" s="359"/>
      <c r="WOF141" s="359"/>
      <c r="WOG141" s="359"/>
      <c r="WOH141" s="359"/>
      <c r="WOI141" s="359"/>
      <c r="WOJ141" s="359"/>
      <c r="WOK141" s="359"/>
      <c r="WOL141" s="359"/>
      <c r="WOM141" s="359"/>
      <c r="WON141" s="359"/>
      <c r="WOO141" s="359"/>
      <c r="WOP141" s="359"/>
      <c r="WOQ141" s="359"/>
      <c r="WOR141" s="359"/>
      <c r="WOS141" s="359"/>
      <c r="WOT141" s="359"/>
      <c r="WOU141" s="359"/>
      <c r="WOV141" s="359"/>
      <c r="WOW141" s="359"/>
      <c r="WOX141" s="359"/>
      <c r="WOY141" s="359"/>
      <c r="WOZ141" s="359"/>
      <c r="WPA141" s="359"/>
      <c r="WPB141" s="359"/>
      <c r="WPC141" s="359"/>
      <c r="WPD141" s="359"/>
      <c r="WPE141" s="359"/>
      <c r="WPF141" s="359"/>
      <c r="WPG141" s="359"/>
      <c r="WPH141" s="359"/>
      <c r="WPI141" s="359"/>
      <c r="WPJ141" s="359"/>
      <c r="WPK141" s="359"/>
      <c r="WPL141" s="359"/>
      <c r="WPM141" s="359"/>
      <c r="WPN141" s="359"/>
      <c r="WPO141" s="359"/>
      <c r="WPP141" s="359"/>
      <c r="WPQ141" s="359"/>
      <c r="WPR141" s="359"/>
      <c r="WPS141" s="359"/>
      <c r="WPT141" s="359"/>
      <c r="WPU141" s="359"/>
      <c r="WPV141" s="359"/>
      <c r="WPW141" s="359"/>
      <c r="WPX141" s="359"/>
      <c r="WPY141" s="359"/>
      <c r="WPZ141" s="359"/>
      <c r="WQA141" s="359"/>
      <c r="WQB141" s="359"/>
      <c r="WQC141" s="359"/>
      <c r="WQD141" s="359"/>
      <c r="WQE141" s="359"/>
      <c r="WQF141" s="359"/>
      <c r="WQG141" s="359"/>
      <c r="WQH141" s="359"/>
      <c r="WQI141" s="359"/>
      <c r="WQJ141" s="359"/>
      <c r="WQK141" s="359"/>
      <c r="WQL141" s="359"/>
      <c r="WQM141" s="359"/>
      <c r="WQN141" s="359"/>
      <c r="WQO141" s="359"/>
      <c r="WQP141" s="359"/>
      <c r="WQQ141" s="359"/>
      <c r="WQR141" s="359"/>
      <c r="WQS141" s="359"/>
      <c r="WQT141" s="359"/>
      <c r="WQU141" s="359"/>
      <c r="WQV141" s="359"/>
      <c r="WQW141" s="359"/>
      <c r="WQX141" s="359"/>
      <c r="WQY141" s="359"/>
      <c r="WQZ141" s="359"/>
      <c r="WRA141" s="359"/>
      <c r="WRB141" s="359"/>
      <c r="WRC141" s="359"/>
      <c r="WRD141" s="359"/>
      <c r="WRE141" s="359"/>
      <c r="WRF141" s="359"/>
      <c r="WRG141" s="359"/>
      <c r="WRH141" s="359"/>
      <c r="WRI141" s="359"/>
      <c r="WRJ141" s="359"/>
      <c r="WRK141" s="359"/>
      <c r="WRL141" s="359"/>
      <c r="WRM141" s="359"/>
      <c r="WRN141" s="359"/>
      <c r="WRO141" s="359"/>
      <c r="WRP141" s="359"/>
      <c r="WRQ141" s="359"/>
      <c r="WRR141" s="359"/>
      <c r="WRS141" s="359"/>
      <c r="WRT141" s="359"/>
      <c r="WRU141" s="359"/>
      <c r="WRV141" s="359"/>
      <c r="WRW141" s="359"/>
      <c r="WRX141" s="359"/>
      <c r="WRY141" s="359"/>
      <c r="WRZ141" s="359"/>
      <c r="WSA141" s="359"/>
      <c r="WSB141" s="359"/>
      <c r="WSC141" s="359"/>
      <c r="WSD141" s="359"/>
      <c r="WSE141" s="359"/>
      <c r="WSF141" s="359"/>
      <c r="WSG141" s="359"/>
      <c r="WSH141" s="359"/>
      <c r="WSI141" s="359"/>
      <c r="WSJ141" s="359"/>
      <c r="WSK141" s="359"/>
      <c r="WSL141" s="359"/>
      <c r="WSM141" s="359"/>
      <c r="WSN141" s="359"/>
      <c r="WSO141" s="359"/>
      <c r="WSP141" s="359"/>
      <c r="WSQ141" s="359"/>
      <c r="WSR141" s="359"/>
      <c r="WSS141" s="359"/>
      <c r="WST141" s="359"/>
      <c r="WSU141" s="359"/>
      <c r="WSV141" s="359"/>
      <c r="WSW141" s="359"/>
      <c r="WSX141" s="359"/>
      <c r="WSY141" s="359"/>
      <c r="WSZ141" s="359"/>
      <c r="WTA141" s="359"/>
      <c r="WTB141" s="359"/>
      <c r="WTC141" s="359"/>
      <c r="WTD141" s="359"/>
      <c r="WTE141" s="359"/>
      <c r="WTF141" s="359"/>
      <c r="WTG141" s="359"/>
      <c r="WTH141" s="359"/>
      <c r="WTI141" s="359"/>
      <c r="WTJ141" s="359"/>
      <c r="WTK141" s="359"/>
      <c r="WTL141" s="359"/>
      <c r="WTM141" s="359"/>
      <c r="WTN141" s="359"/>
      <c r="WTO141" s="359"/>
      <c r="WTP141" s="359"/>
      <c r="WTQ141" s="359"/>
      <c r="WTR141" s="359"/>
      <c r="WTS141" s="359"/>
      <c r="WTT141" s="359"/>
      <c r="WTU141" s="359"/>
      <c r="WTV141" s="359"/>
      <c r="WTW141" s="359"/>
      <c r="WTX141" s="359"/>
      <c r="WTY141" s="359"/>
      <c r="WTZ141" s="359"/>
      <c r="WUA141" s="359"/>
      <c r="WUB141" s="359"/>
      <c r="WUC141" s="359"/>
      <c r="WUD141" s="359"/>
      <c r="WUE141" s="359"/>
      <c r="WUF141" s="359"/>
      <c r="WUG141" s="359"/>
      <c r="WUH141" s="359"/>
      <c r="WUI141" s="359"/>
      <c r="WUJ141" s="359"/>
      <c r="WUK141" s="359"/>
      <c r="WUL141" s="359"/>
      <c r="WUM141" s="359"/>
      <c r="WUN141" s="359"/>
      <c r="WUO141" s="359"/>
      <c r="WUP141" s="359"/>
      <c r="WUQ141" s="359"/>
      <c r="WUR141" s="359"/>
      <c r="WUS141" s="359"/>
      <c r="WUT141" s="359"/>
      <c r="WUU141" s="359"/>
      <c r="WUV141" s="359"/>
      <c r="WUW141" s="359"/>
      <c r="WUX141" s="359"/>
      <c r="WUY141" s="359"/>
      <c r="WUZ141" s="359"/>
      <c r="WVA141" s="359"/>
      <c r="WVB141" s="359"/>
      <c r="WVC141" s="359"/>
      <c r="WVD141" s="359"/>
      <c r="WVE141" s="359"/>
      <c r="WVF141" s="359"/>
      <c r="WVG141" s="359"/>
      <c r="WVH141" s="359"/>
      <c r="WVI141" s="359"/>
      <c r="WVJ141" s="359"/>
      <c r="WVK141" s="359"/>
      <c r="WVL141" s="359"/>
      <c r="WVM141" s="359"/>
      <c r="WVN141" s="359"/>
      <c r="WVO141" s="359"/>
      <c r="WVP141" s="359"/>
      <c r="WVQ141" s="359"/>
      <c r="WVR141" s="359"/>
      <c r="WVS141" s="359"/>
      <c r="WVT141" s="359"/>
      <c r="WVU141" s="359"/>
      <c r="WVV141" s="359"/>
      <c r="WVW141" s="359"/>
      <c r="WVX141" s="359"/>
      <c r="WVY141" s="359"/>
      <c r="WVZ141" s="359"/>
      <c r="WWA141" s="359"/>
      <c r="WWB141" s="359"/>
      <c r="WWC141" s="359"/>
      <c r="WWD141" s="359"/>
      <c r="WWE141" s="359"/>
      <c r="WWF141" s="359"/>
      <c r="WWG141" s="359"/>
      <c r="WWH141" s="359"/>
      <c r="WWI141" s="359"/>
      <c r="WWJ141" s="359"/>
      <c r="WWK141" s="359"/>
      <c r="WWL141" s="359"/>
      <c r="WWM141" s="359"/>
      <c r="WWN141" s="359"/>
      <c r="WWO141" s="359"/>
      <c r="WWP141" s="359"/>
      <c r="WWQ141" s="359"/>
      <c r="WWR141" s="359"/>
      <c r="WWS141" s="359"/>
      <c r="WWT141" s="359"/>
      <c r="WWU141" s="359"/>
      <c r="WWV141" s="359"/>
      <c r="WWW141" s="359"/>
      <c r="WWX141" s="359"/>
      <c r="WWY141" s="359"/>
      <c r="WWZ141" s="359"/>
      <c r="WXA141" s="359"/>
      <c r="WXB141" s="359"/>
      <c r="WXC141" s="359"/>
      <c r="WXD141" s="359"/>
      <c r="WXE141" s="359"/>
      <c r="WXF141" s="359"/>
      <c r="WXG141" s="359"/>
      <c r="WXH141" s="359"/>
      <c r="WXI141" s="359"/>
      <c r="WXJ141" s="359"/>
      <c r="WXK141" s="359"/>
      <c r="WXL141" s="359"/>
      <c r="WXM141" s="359"/>
      <c r="WXN141" s="359"/>
      <c r="WXO141" s="359"/>
      <c r="WXP141" s="359"/>
      <c r="WXQ141" s="359"/>
      <c r="WXR141" s="359"/>
      <c r="WXS141" s="359"/>
      <c r="WXT141" s="359"/>
      <c r="WXU141" s="359"/>
      <c r="WXV141" s="359"/>
      <c r="WXW141" s="359"/>
      <c r="WXX141" s="359"/>
      <c r="WXY141" s="359"/>
      <c r="WXZ141" s="359"/>
      <c r="WYA141" s="359"/>
      <c r="WYB141" s="359"/>
      <c r="WYC141" s="359"/>
      <c r="WYD141" s="359"/>
      <c r="WYE141" s="359"/>
      <c r="WYF141" s="359"/>
      <c r="WYG141" s="359"/>
      <c r="WYH141" s="359"/>
      <c r="WYI141" s="359"/>
      <c r="WYJ141" s="359"/>
      <c r="WYK141" s="359"/>
      <c r="WYL141" s="359"/>
      <c r="WYM141" s="359"/>
      <c r="WYN141" s="359"/>
      <c r="WYO141" s="359"/>
      <c r="WYP141" s="359"/>
      <c r="WYQ141" s="359"/>
      <c r="WYR141" s="359"/>
      <c r="WYS141" s="359"/>
      <c r="WYT141" s="359"/>
      <c r="WYU141" s="359"/>
      <c r="WYV141" s="359"/>
      <c r="WYW141" s="359"/>
      <c r="WYX141" s="359"/>
      <c r="WYY141" s="359"/>
      <c r="WYZ141" s="359"/>
      <c r="WZA141" s="359"/>
      <c r="WZB141" s="359"/>
      <c r="WZC141" s="359"/>
      <c r="WZD141" s="359"/>
      <c r="WZE141" s="359"/>
      <c r="WZF141" s="359"/>
      <c r="WZG141" s="359"/>
      <c r="WZH141" s="359"/>
      <c r="WZI141" s="359"/>
      <c r="WZJ141" s="359"/>
      <c r="WZK141" s="359"/>
      <c r="WZL141" s="359"/>
      <c r="WZM141" s="359"/>
      <c r="WZN141" s="359"/>
      <c r="WZO141" s="359"/>
      <c r="WZP141" s="359"/>
      <c r="WZQ141" s="359"/>
      <c r="WZR141" s="359"/>
      <c r="WZS141" s="359"/>
      <c r="WZT141" s="359"/>
      <c r="WZU141" s="359"/>
      <c r="WZV141" s="359"/>
      <c r="WZW141" s="359"/>
      <c r="WZX141" s="359"/>
      <c r="WZY141" s="359"/>
      <c r="WZZ141" s="359"/>
      <c r="XAA141" s="359"/>
      <c r="XAB141" s="359"/>
      <c r="XAC141" s="359"/>
      <c r="XAD141" s="359"/>
      <c r="XAE141" s="359"/>
      <c r="XAF141" s="359"/>
      <c r="XAG141" s="359"/>
      <c r="XAH141" s="359"/>
      <c r="XAI141" s="359"/>
      <c r="XAJ141" s="359"/>
      <c r="XAK141" s="359"/>
      <c r="XAL141" s="359"/>
      <c r="XAM141" s="359"/>
      <c r="XAN141" s="359"/>
      <c r="XAO141" s="359"/>
      <c r="XAP141" s="359"/>
      <c r="XAQ141" s="359"/>
      <c r="XAR141" s="359"/>
      <c r="XAS141" s="359"/>
      <c r="XAT141" s="359"/>
      <c r="XAU141" s="359"/>
      <c r="XAV141" s="359"/>
      <c r="XAW141" s="359"/>
      <c r="XAX141" s="359"/>
      <c r="XAY141" s="359"/>
      <c r="XAZ141" s="359"/>
      <c r="XBA141" s="359"/>
      <c r="XBB141" s="359"/>
      <c r="XBC141" s="359"/>
      <c r="XBD141" s="359"/>
      <c r="XBE141" s="359"/>
      <c r="XBF141" s="359"/>
      <c r="XBG141" s="359"/>
      <c r="XBH141" s="359"/>
      <c r="XBI141" s="359"/>
      <c r="XBJ141" s="359"/>
      <c r="XBK141" s="359"/>
      <c r="XBL141" s="359"/>
      <c r="XBM141" s="359"/>
      <c r="XBN141" s="359"/>
      <c r="XBO141" s="359"/>
      <c r="XBP141" s="359"/>
      <c r="XBQ141" s="359"/>
      <c r="XBR141" s="359"/>
      <c r="XBS141" s="359"/>
      <c r="XBT141" s="359"/>
      <c r="XBU141" s="359"/>
      <c r="XBV141" s="359"/>
      <c r="XBW141" s="359"/>
      <c r="XBX141" s="359"/>
      <c r="XBY141" s="359"/>
      <c r="XBZ141" s="359"/>
      <c r="XCA141" s="359"/>
      <c r="XCB141" s="359"/>
      <c r="XCC141" s="359"/>
      <c r="XCD141" s="359"/>
      <c r="XCE141" s="359"/>
      <c r="XCF141" s="359"/>
      <c r="XCG141" s="359"/>
      <c r="XCH141" s="359"/>
      <c r="XCI141" s="359"/>
      <c r="XCJ141" s="359"/>
      <c r="XCK141" s="359"/>
      <c r="XCL141" s="359"/>
      <c r="XCM141" s="359"/>
      <c r="XCN141" s="359"/>
      <c r="XCO141" s="359"/>
      <c r="XCP141" s="359"/>
      <c r="XCQ141" s="359"/>
      <c r="XCR141" s="359"/>
      <c r="XCS141" s="359"/>
      <c r="XCT141" s="359"/>
      <c r="XCU141" s="359"/>
      <c r="XCV141" s="359"/>
      <c r="XCW141" s="359"/>
      <c r="XCX141" s="359"/>
      <c r="XCY141" s="359"/>
      <c r="XCZ141" s="359"/>
      <c r="XDA141" s="359"/>
      <c r="XDB141" s="359"/>
      <c r="XDC141" s="359"/>
      <c r="XDD141" s="359"/>
      <c r="XDE141" s="359"/>
      <c r="XDF141" s="359"/>
      <c r="XDG141" s="359"/>
      <c r="XDH141" s="359"/>
      <c r="XDI141" s="359"/>
      <c r="XDJ141" s="359"/>
      <c r="XDK141" s="359"/>
      <c r="XDL141" s="359"/>
      <c r="XDM141" s="359"/>
      <c r="XDN141" s="359"/>
      <c r="XDO141" s="359"/>
      <c r="XDP141" s="359"/>
      <c r="XDQ141" s="359"/>
      <c r="XDR141" s="359"/>
      <c r="XDS141" s="359"/>
      <c r="XDT141" s="359"/>
      <c r="XDU141" s="359"/>
      <c r="XDV141" s="359"/>
      <c r="XDW141" s="359"/>
      <c r="XDX141" s="359"/>
      <c r="XDY141" s="359"/>
      <c r="XDZ141" s="359"/>
      <c r="XEA141" s="359"/>
      <c r="XEB141" s="359"/>
      <c r="XEC141" s="359"/>
      <c r="XED141" s="359"/>
      <c r="XEE141" s="359"/>
      <c r="XEF141" s="359"/>
      <c r="XEG141" s="359"/>
      <c r="XEH141" s="359"/>
      <c r="XEI141" s="359"/>
      <c r="XEJ141" s="359"/>
      <c r="XEK141" s="359"/>
      <c r="XEL141" s="359"/>
      <c r="XEM141" s="359"/>
      <c r="XEN141" s="359"/>
      <c r="XEO141" s="359"/>
      <c r="XEP141" s="359"/>
      <c r="XEQ141" s="359"/>
      <c r="XER141" s="359"/>
      <c r="XES141" s="359"/>
      <c r="XET141" s="359"/>
      <c r="XEU141" s="359"/>
      <c r="XEV141" s="359"/>
      <c r="XEW141" s="359"/>
      <c r="XEX141" s="359"/>
      <c r="XEY141" s="359"/>
      <c r="XEZ141" s="359"/>
      <c r="XFA141" s="359"/>
      <c r="XFB141" s="359"/>
      <c r="XFC141" s="359"/>
      <c r="XFD141" s="359"/>
    </row>
    <row r="142" spans="1:16384" s="359" customFormat="1" ht="15" customHeight="1">
      <c r="A142" s="450"/>
      <c r="B142" s="451"/>
      <c r="C142" s="451"/>
      <c r="D142" s="451"/>
      <c r="E142" s="451"/>
      <c r="F142" s="451"/>
      <c r="G142" s="452"/>
      <c r="H142" s="360"/>
      <c r="I142" s="360"/>
      <c r="J142" s="360"/>
      <c r="K142" s="360"/>
      <c r="L142" s="358"/>
      <c r="M142" s="358"/>
    </row>
  </sheetData>
  <mergeCells count="14">
    <mergeCell ref="A85:G85"/>
    <mergeCell ref="A89:G89"/>
    <mergeCell ref="A108:G108"/>
    <mergeCell ref="A121:G121"/>
    <mergeCell ref="A122:G122"/>
    <mergeCell ref="A48:G48"/>
    <mergeCell ref="A61:G61"/>
    <mergeCell ref="A71:G71"/>
    <mergeCell ref="A75:G75"/>
    <mergeCell ref="B1:G1"/>
    <mergeCell ref="A3:G3"/>
    <mergeCell ref="A16:G16"/>
    <mergeCell ref="A30:G30"/>
    <mergeCell ref="A43:G43"/>
  </mergeCells>
  <conditionalFormatting sqref="D116:D117 J116:J117 J114">
    <cfRule type="expression" dxfId="33" priority="2" stopIfTrue="1">
      <formula>$S$14&gt;0</formula>
    </cfRule>
  </conditionalFormatting>
  <conditionalFormatting sqref="J90:J91">
    <cfRule type="expression" dxfId="32" priority="9" stopIfTrue="1">
      <formula>$S$14&gt;0</formula>
    </cfRule>
  </conditionalFormatting>
  <conditionalFormatting sqref="J107">
    <cfRule type="expression" dxfId="31" priority="8" stopIfTrue="1">
      <formula>$S$14&gt;0</formula>
    </cfRule>
  </conditionalFormatting>
  <conditionalFormatting sqref="J106">
    <cfRule type="expression" dxfId="30" priority="7" stopIfTrue="1">
      <formula>$S$14&gt;0</formula>
    </cfRule>
  </conditionalFormatting>
  <conditionalFormatting sqref="J118:J120">
    <cfRule type="expression" dxfId="29" priority="6" stopIfTrue="1">
      <formula>$S$14&gt;0</formula>
    </cfRule>
  </conditionalFormatting>
  <conditionalFormatting sqref="J123:J126">
    <cfRule type="expression" dxfId="28" priority="5" stopIfTrue="1">
      <formula>$S$14&gt;0</formula>
    </cfRule>
  </conditionalFormatting>
  <conditionalFormatting sqref="D41:D42 D45:D46 D49:D50 D53:D60 D68:D70 D86:D88 D94:D101 D104:D105 D26:D27 D31:D38 D6:D9 D11:D12 J45:J47 J49:J51 J86:J89 J104:J105 J26:J28 J30:J39 J6:J13 J15:J24 J68:J75 J92 J94:J102 J108:J113 J53:J66 D123:D126 E60:F60 E74:F74 E88:F88 D78:D83 J78:J84 C46 D107 D118:D120 D62:D65 D72:D74 D90:D91 D109:D113 E46:F46">
    <cfRule type="expression" dxfId="27" priority="4" stopIfTrue="1">
      <formula>$S$14&gt;0</formula>
    </cfRule>
  </conditionalFormatting>
  <conditionalFormatting sqref="I41:I42 I45:I46 I49:I50 I68:I74 I86:I91 I94:I101 I104:I113 I26:I27 I30:I38 I11:I12 I6:I9 I15:I23 I53:I65 I123:I126 I78:I83 I118:I120">
    <cfRule type="expression" dxfId="26" priority="12" stopIfTrue="1">
      <formula>#REF!&gt;0</formula>
    </cfRule>
  </conditionalFormatting>
  <conditionalFormatting sqref="D15 D17:D23">
    <cfRule type="expression" dxfId="25" priority="11" stopIfTrue="1">
      <formula>$S$14&gt;0</formula>
    </cfRule>
  </conditionalFormatting>
  <conditionalFormatting sqref="J41:J43">
    <cfRule type="expression" dxfId="24" priority="10" stopIfTrue="1">
      <formula>$S$14&gt;0</formula>
    </cfRule>
  </conditionalFormatting>
  <conditionalFormatting sqref="I116:I117">
    <cfRule type="expression" dxfId="23" priority="3" stopIfTrue="1">
      <formula>#REF!&gt;0</formula>
    </cfRule>
  </conditionalFormatting>
  <conditionalFormatting sqref="D47 F47">
    <cfRule type="expression" dxfId="22" priority="1" stopIfTrue="1">
      <formula>$S$14&gt;0</formula>
    </cfRule>
  </conditionalFormatting>
  <printOptions horizontalCentered="1"/>
  <pageMargins left="0.25" right="0.25" top="0.85" bottom="0.5" header="0.25" footer="0.25"/>
  <pageSetup scale="76" firstPageNumber="17" fitToHeight="0" orientation="portrait" horizontalDpi="525" verticalDpi="525" r:id="rId1"/>
  <headerFooter>
    <oddHeader xml:space="preserve">&amp;LState of California
Department of Housing and Community Development
Committee Date: 6/25/2020&amp;RBusiness, Consumer Services and Housing Agency
Award Date: 6/26/2020
Contract No: 20-NPLH-14571 (Comp)&amp;KFF0000
</oddHeader>
    <oddFooter>&amp;L&amp;"Times New Roman,Italic"NOFA: September 27, 2019&amp;C&amp;"Times New Roman,Italic"Page &amp;P&amp;R&amp;"Times New Roman,Italic"&amp;F</oddFooter>
  </headerFooter>
  <rowBreaks count="1" manualBreakCount="1">
    <brk id="60"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Y178"/>
  <sheetViews>
    <sheetView showGridLines="0" topLeftCell="A46" zoomScaleNormal="100" zoomScaleSheetLayoutView="100" zoomScalePageLayoutView="70" workbookViewId="0">
      <selection activeCell="D10" sqref="D10:E10"/>
    </sheetView>
  </sheetViews>
  <sheetFormatPr defaultColWidth="9.140625" defaultRowHeight="12.75"/>
  <cols>
    <col min="1" max="2" width="5.85546875" style="15" customWidth="1"/>
    <col min="3" max="3" width="46.140625" style="15" customWidth="1"/>
    <col min="4" max="4" width="17.42578125" style="15" customWidth="1"/>
    <col min="5" max="5" width="21" style="421" customWidth="1"/>
    <col min="6" max="6" width="14.7109375" style="422" customWidth="1"/>
    <col min="7" max="7" width="15.7109375" style="422" customWidth="1"/>
    <col min="8" max="8" width="11.7109375" style="10" hidden="1" customWidth="1"/>
    <col min="9" max="25" width="9.140625" style="10" hidden="1" customWidth="1"/>
    <col min="26" max="26" width="0" style="10" hidden="1" customWidth="1"/>
    <col min="27" max="16384" width="9.140625" style="10"/>
  </cols>
  <sheetData>
    <row r="1" spans="1:25" s="9" customFormat="1" ht="15" customHeight="1">
      <c r="A1" s="727" t="str">
        <f>CONCATENATE("Annual Income and Expenses - ",Summary!C3)</f>
        <v>Annual Income and Expenses - America's Best Value Inn - Corte Madera Motel</v>
      </c>
      <c r="B1" s="728"/>
      <c r="C1" s="728"/>
      <c r="D1" s="728"/>
      <c r="E1" s="728"/>
      <c r="F1" s="728"/>
      <c r="G1" s="729"/>
      <c r="H1" s="322"/>
      <c r="I1" s="8"/>
      <c r="J1" s="8"/>
      <c r="K1" s="8"/>
      <c r="L1" s="4"/>
    </row>
    <row r="2" spans="1:25" ht="15.75" customHeight="1">
      <c r="A2" s="716" t="s">
        <v>409</v>
      </c>
      <c r="B2" s="717"/>
      <c r="C2" s="717"/>
      <c r="D2" s="717"/>
      <c r="E2" s="717"/>
      <c r="F2" s="717"/>
      <c r="G2" s="718"/>
    </row>
    <row r="3" spans="1:25" ht="26.45" customHeight="1">
      <c r="A3" s="471" t="s">
        <v>410</v>
      </c>
      <c r="B3" s="472" t="s">
        <v>411</v>
      </c>
      <c r="C3" s="473" t="s">
        <v>412</v>
      </c>
      <c r="D3" s="750" t="s">
        <v>413</v>
      </c>
      <c r="E3" s="751"/>
      <c r="F3" s="474" t="s">
        <v>414</v>
      </c>
      <c r="G3" s="475" t="s">
        <v>415</v>
      </c>
      <c r="S3" s="10" t="s">
        <v>416</v>
      </c>
      <c r="W3" s="11" t="e">
        <f>D126+D100+D59+D52</f>
        <v>#VALUE!</v>
      </c>
    </row>
    <row r="4" spans="1:25" ht="13.7" customHeight="1">
      <c r="A4" s="476">
        <v>1</v>
      </c>
      <c r="B4" s="477">
        <v>1</v>
      </c>
      <c r="C4" s="468" t="s">
        <v>417</v>
      </c>
      <c r="D4" s="748">
        <v>54295</v>
      </c>
      <c r="E4" s="749"/>
      <c r="F4" s="412">
        <f>IFERROR(D4/Feasibility!$C$24,0)</f>
        <v>3016.3888888888887</v>
      </c>
      <c r="G4" s="413">
        <f>IFERROR(D4/Feasibility!$C$24/12,0)</f>
        <v>251.36574074074073</v>
      </c>
    </row>
    <row r="5" spans="1:25" ht="13.7" customHeight="1">
      <c r="A5" s="476"/>
      <c r="B5" s="477"/>
      <c r="C5" s="468" t="s">
        <v>418</v>
      </c>
      <c r="D5" s="748"/>
      <c r="E5" s="749"/>
      <c r="F5" s="412">
        <f>IFERROR(D5/Feasibility!$C$24,0)</f>
        <v>0</v>
      </c>
      <c r="G5" s="413">
        <f>IFERROR(D5/Feasibility!$C$24/12,0)</f>
        <v>0</v>
      </c>
      <c r="S5" s="10" t="s">
        <v>419</v>
      </c>
      <c r="U5" s="13">
        <f>SUM(Y7:Y13)</f>
        <v>0</v>
      </c>
    </row>
    <row r="6" spans="1:25" ht="13.7" customHeight="1">
      <c r="A6" s="476"/>
      <c r="B6" s="477"/>
      <c r="C6" s="468" t="s">
        <v>420</v>
      </c>
      <c r="D6" s="748"/>
      <c r="E6" s="749"/>
      <c r="F6" s="412">
        <f>IFERROR(D6/Feasibility!$C$24,0)</f>
        <v>0</v>
      </c>
      <c r="G6" s="413">
        <f>IFERROR(D6/Feasibility!$C$24/12,0)</f>
        <v>0</v>
      </c>
      <c r="U6" s="10" t="s">
        <v>421</v>
      </c>
      <c r="W6" s="10" t="s">
        <v>422</v>
      </c>
      <c r="Y6" s="10" t="s">
        <v>286</v>
      </c>
    </row>
    <row r="7" spans="1:25" ht="13.7" customHeight="1">
      <c r="A7" s="476">
        <v>1</v>
      </c>
      <c r="B7" s="477">
        <v>0.2</v>
      </c>
      <c r="C7" s="468" t="s">
        <v>423</v>
      </c>
      <c r="D7" s="748">
        <v>10545</v>
      </c>
      <c r="E7" s="749"/>
      <c r="F7" s="412">
        <f>IFERROR(D7/Feasibility!$C$24,0)</f>
        <v>585.83333333333337</v>
      </c>
      <c r="G7" s="413">
        <f>IFERROR(D7/Feasibility!$C$24/12,0)</f>
        <v>48.81944444444445</v>
      </c>
      <c r="S7" s="10" t="s">
        <v>424</v>
      </c>
      <c r="U7" s="14">
        <v>0</v>
      </c>
      <c r="W7" s="13">
        <v>4182</v>
      </c>
      <c r="Y7" s="13">
        <f>U7*W7</f>
        <v>0</v>
      </c>
    </row>
    <row r="8" spans="1:25" ht="13.7" customHeight="1">
      <c r="A8" s="476"/>
      <c r="B8" s="477"/>
      <c r="C8" s="468" t="s">
        <v>425</v>
      </c>
      <c r="D8" s="748"/>
      <c r="E8" s="749"/>
      <c r="F8" s="412">
        <f>IFERROR(D8/Feasibility!$C$24,0)</f>
        <v>0</v>
      </c>
      <c r="G8" s="413">
        <f>IFERROR(D8/Feasibility!$C$24/12,0)</f>
        <v>0</v>
      </c>
      <c r="Y8" s="13">
        <f t="shared" ref="Y8:Y13" si="0">U8*W8</f>
        <v>0</v>
      </c>
    </row>
    <row r="9" spans="1:25" ht="13.7" customHeight="1">
      <c r="A9" s="476">
        <v>1</v>
      </c>
      <c r="B9" s="477">
        <v>0.5</v>
      </c>
      <c r="C9" s="468" t="s">
        <v>426</v>
      </c>
      <c r="D9" s="748">
        <f>45441</f>
        <v>45441</v>
      </c>
      <c r="E9" s="749"/>
      <c r="F9" s="412">
        <f>IFERROR(D9/Feasibility!$C$24,0)</f>
        <v>2524.5</v>
      </c>
      <c r="G9" s="413">
        <f>IFERROR(D9/Feasibility!$C$24/12,0)</f>
        <v>210.375</v>
      </c>
      <c r="S9" s="10" t="s">
        <v>427</v>
      </c>
      <c r="U9" s="14">
        <v>0</v>
      </c>
      <c r="W9" s="13">
        <v>3136.5</v>
      </c>
      <c r="Y9" s="13">
        <f t="shared" si="0"/>
        <v>0</v>
      </c>
    </row>
    <row r="10" spans="1:25" ht="13.7" customHeight="1">
      <c r="A10" s="476"/>
      <c r="B10" s="477"/>
      <c r="C10" s="468" t="s">
        <v>428</v>
      </c>
      <c r="D10" s="748"/>
      <c r="E10" s="749"/>
      <c r="F10" s="412">
        <f>IFERROR(D10/Feasibility!$C$24,0)</f>
        <v>0</v>
      </c>
      <c r="G10" s="413">
        <f>IFERROR(D10/Feasibility!$C$24/12,0)</f>
        <v>0</v>
      </c>
      <c r="Y10" s="13">
        <f t="shared" si="0"/>
        <v>0</v>
      </c>
    </row>
    <row r="11" spans="1:25" ht="13.7" customHeight="1">
      <c r="A11" s="476"/>
      <c r="B11" s="477"/>
      <c r="C11" s="468" t="s">
        <v>429</v>
      </c>
      <c r="D11" s="748"/>
      <c r="E11" s="749"/>
      <c r="F11" s="412">
        <f>IFERROR(D11/Feasibility!$C$24,0)</f>
        <v>0</v>
      </c>
      <c r="G11" s="413">
        <f>IFERROR(D11/Feasibility!$C$24/12,0)</f>
        <v>0</v>
      </c>
      <c r="S11" s="10" t="s">
        <v>430</v>
      </c>
      <c r="U11" s="14">
        <v>0</v>
      </c>
      <c r="W11" s="13">
        <v>1077.28</v>
      </c>
      <c r="Y11" s="13">
        <f t="shared" si="0"/>
        <v>0</v>
      </c>
    </row>
    <row r="12" spans="1:25" ht="13.7" customHeight="1">
      <c r="A12" s="478"/>
      <c r="B12" s="479"/>
      <c r="C12" s="329" t="s">
        <v>767</v>
      </c>
      <c r="D12" s="776"/>
      <c r="E12" s="777"/>
      <c r="F12" s="412">
        <f>IFERROR(D12/Feasibility!$C$24,0)</f>
        <v>0</v>
      </c>
      <c r="G12" s="413">
        <f>IFERROR(D12/Feasibility!$C$24/12,0)</f>
        <v>0</v>
      </c>
      <c r="Y12" s="13">
        <f t="shared" si="0"/>
        <v>0</v>
      </c>
    </row>
    <row r="13" spans="1:25">
      <c r="A13" s="478"/>
      <c r="B13" s="479"/>
      <c r="C13" s="329" t="s">
        <v>767</v>
      </c>
      <c r="D13" s="775"/>
      <c r="E13" s="749"/>
      <c r="F13" s="412">
        <f>IFERROR(D13/Feasibility!$C$24,0)</f>
        <v>0</v>
      </c>
      <c r="G13" s="413">
        <f>IFERROR(D13/Feasibility!$C$24/12,0)</f>
        <v>0</v>
      </c>
      <c r="S13" s="10" t="s">
        <v>431</v>
      </c>
      <c r="U13" s="14">
        <v>0</v>
      </c>
      <c r="W13" s="13">
        <v>256.25</v>
      </c>
      <c r="Y13" s="13">
        <f t="shared" si="0"/>
        <v>0</v>
      </c>
    </row>
    <row r="14" spans="1:25" ht="13.7" customHeight="1">
      <c r="A14" s="756"/>
      <c r="B14" s="757"/>
      <c r="C14" s="481" t="s">
        <v>432</v>
      </c>
      <c r="D14" s="725">
        <f>SUM(D4:E13)</f>
        <v>110281</v>
      </c>
      <c r="E14" s="726"/>
      <c r="F14" s="482">
        <f>SUM(F4:F13)</f>
        <v>6126.7222222222226</v>
      </c>
      <c r="G14" s="483">
        <f>SUM(G4:G13)</f>
        <v>510.56018518518516</v>
      </c>
      <c r="I14" s="15" t="s">
        <v>433</v>
      </c>
      <c r="R14" s="16" t="s">
        <v>434</v>
      </c>
    </row>
    <row r="15" spans="1:25" ht="13.7" customHeight="1">
      <c r="A15" s="480"/>
      <c r="B15" s="484">
        <v>6711</v>
      </c>
      <c r="C15" s="468" t="s">
        <v>435</v>
      </c>
      <c r="D15" s="752">
        <v>7579</v>
      </c>
      <c r="E15" s="753"/>
      <c r="F15" s="742"/>
      <c r="G15" s="743"/>
      <c r="I15" s="17">
        <v>1</v>
      </c>
      <c r="R15" s="16" t="s">
        <v>436</v>
      </c>
    </row>
    <row r="16" spans="1:25" ht="13.7" customHeight="1">
      <c r="A16" s="480"/>
      <c r="B16" s="484">
        <v>6722</v>
      </c>
      <c r="C16" s="468" t="s">
        <v>437</v>
      </c>
      <c r="D16" s="752">
        <v>2739</v>
      </c>
      <c r="E16" s="753"/>
      <c r="F16" s="744"/>
      <c r="G16" s="745"/>
      <c r="R16" s="18">
        <v>0</v>
      </c>
    </row>
    <row r="17" spans="1:12" ht="13.7" customHeight="1">
      <c r="A17" s="480"/>
      <c r="B17" s="484">
        <v>6723</v>
      </c>
      <c r="C17" s="468" t="s">
        <v>438</v>
      </c>
      <c r="D17" s="752">
        <v>25579</v>
      </c>
      <c r="E17" s="753"/>
      <c r="F17" s="744"/>
      <c r="G17" s="745"/>
    </row>
    <row r="18" spans="1:12" ht="13.7" customHeight="1">
      <c r="A18" s="480"/>
      <c r="B18" s="468"/>
      <c r="C18" s="481" t="s">
        <v>439</v>
      </c>
      <c r="D18" s="725">
        <f>SUM(D15:D17)</f>
        <v>35897</v>
      </c>
      <c r="E18" s="726"/>
      <c r="F18" s="744"/>
      <c r="G18" s="745"/>
    </row>
    <row r="19" spans="1:12" ht="13.7" customHeight="1">
      <c r="A19" s="756"/>
      <c r="B19" s="757"/>
      <c r="C19" s="481" t="s">
        <v>440</v>
      </c>
      <c r="D19" s="723">
        <f>D18+D14</f>
        <v>146178</v>
      </c>
      <c r="E19" s="724"/>
      <c r="F19" s="744"/>
      <c r="G19" s="745"/>
    </row>
    <row r="20" spans="1:12" ht="13.7" customHeight="1" thickBot="1">
      <c r="A20" s="730" t="s">
        <v>441</v>
      </c>
      <c r="B20" s="731"/>
      <c r="C20" s="731"/>
      <c r="D20" s="731"/>
      <c r="E20" s="731"/>
      <c r="F20" s="744"/>
      <c r="G20" s="745"/>
    </row>
    <row r="21" spans="1:12" ht="28.5" customHeight="1" thickBot="1">
      <c r="A21" s="732" t="s">
        <v>96</v>
      </c>
      <c r="B21" s="733"/>
      <c r="C21" s="473" t="s">
        <v>442</v>
      </c>
      <c r="D21" s="487" t="s">
        <v>443</v>
      </c>
      <c r="E21" s="472" t="s">
        <v>444</v>
      </c>
      <c r="F21" s="744"/>
      <c r="G21" s="745"/>
      <c r="J21" s="19" t="s">
        <v>96</v>
      </c>
      <c r="K21" s="20"/>
      <c r="L21" s="312" t="s">
        <v>442</v>
      </c>
    </row>
    <row r="22" spans="1:12">
      <c r="A22" s="734" t="s">
        <v>112</v>
      </c>
      <c r="B22" s="735"/>
      <c r="C22" s="488" t="s">
        <v>417</v>
      </c>
      <c r="D22" s="489">
        <v>1</v>
      </c>
      <c r="E22" s="490">
        <v>600</v>
      </c>
      <c r="F22" s="744"/>
      <c r="G22" s="745"/>
      <c r="J22" s="21">
        <v>0.6</v>
      </c>
      <c r="L22" s="12" t="s">
        <v>417</v>
      </c>
    </row>
    <row r="23" spans="1:12">
      <c r="A23" s="736"/>
      <c r="B23" s="737"/>
      <c r="C23" s="329"/>
      <c r="D23" s="489">
        <v>0</v>
      </c>
      <c r="E23" s="490">
        <v>0</v>
      </c>
      <c r="F23" s="744"/>
      <c r="G23" s="745"/>
      <c r="J23" s="21">
        <v>0.55000000000000004</v>
      </c>
      <c r="L23" s="12" t="s">
        <v>418</v>
      </c>
    </row>
    <row r="24" spans="1:12">
      <c r="A24" s="736"/>
      <c r="B24" s="737"/>
      <c r="C24" s="329"/>
      <c r="D24" s="489">
        <v>0</v>
      </c>
      <c r="E24" s="490">
        <v>0</v>
      </c>
      <c r="F24" s="744"/>
      <c r="G24" s="745"/>
      <c r="J24" s="21">
        <v>0.5</v>
      </c>
      <c r="L24" s="12" t="s">
        <v>426</v>
      </c>
    </row>
    <row r="25" spans="1:12" ht="13.7" customHeight="1">
      <c r="A25" s="758" t="s">
        <v>445</v>
      </c>
      <c r="B25" s="751"/>
      <c r="C25" s="481"/>
      <c r="D25" s="491" t="s">
        <v>446</v>
      </c>
      <c r="E25" s="492">
        <f>SUM(E22:E24)</f>
        <v>600</v>
      </c>
      <c r="F25" s="744"/>
      <c r="G25" s="745"/>
      <c r="J25" s="22" t="s">
        <v>112</v>
      </c>
      <c r="L25" s="12" t="s">
        <v>428</v>
      </c>
    </row>
    <row r="26" spans="1:12" ht="19.149999999999999" customHeight="1">
      <c r="A26" s="738" t="s">
        <v>447</v>
      </c>
      <c r="B26" s="739"/>
      <c r="C26" s="739"/>
      <c r="D26" s="739"/>
      <c r="E26" s="739"/>
      <c r="F26" s="746"/>
      <c r="G26" s="747"/>
      <c r="J26" s="22" t="s">
        <v>150</v>
      </c>
      <c r="L26" s="12" t="s">
        <v>429</v>
      </c>
    </row>
    <row r="27" spans="1:12" ht="15" customHeight="1">
      <c r="A27" s="740" t="s">
        <v>448</v>
      </c>
      <c r="B27" s="741"/>
      <c r="C27" s="493" t="s">
        <v>449</v>
      </c>
      <c r="D27" s="494" t="s">
        <v>450</v>
      </c>
      <c r="E27" s="493" t="s">
        <v>451</v>
      </c>
      <c r="F27" s="495" t="s">
        <v>414</v>
      </c>
      <c r="G27" s="496" t="s">
        <v>415</v>
      </c>
      <c r="J27" s="22"/>
      <c r="L27" s="12"/>
    </row>
    <row r="28" spans="1:12" ht="13.7" customHeight="1">
      <c r="A28" s="714" t="s">
        <v>452</v>
      </c>
      <c r="B28" s="715"/>
      <c r="C28" s="468" t="s">
        <v>453</v>
      </c>
      <c r="D28" s="497"/>
      <c r="E28" s="485">
        <v>0</v>
      </c>
      <c r="F28" s="412"/>
      <c r="G28" s="498"/>
      <c r="L28" s="12" t="s">
        <v>454</v>
      </c>
    </row>
    <row r="29" spans="1:12" ht="13.7" customHeight="1">
      <c r="A29" s="719"/>
      <c r="B29" s="720"/>
      <c r="C29" s="499" t="s">
        <v>455</v>
      </c>
      <c r="D29" s="504">
        <f>Feasibility!I24*12</f>
        <v>124032</v>
      </c>
      <c r="E29" s="497"/>
      <c r="F29" s="412">
        <f>IFERROR(D29/Feasibility!$C$24,0)</f>
        <v>6890.666666666667</v>
      </c>
      <c r="G29" s="413">
        <f>IFERROR(D29/Feasibility!$C$24/12,0)</f>
        <v>574.22222222222229</v>
      </c>
    </row>
    <row r="30" spans="1:12" ht="13.7" customHeight="1">
      <c r="A30" s="721"/>
      <c r="B30" s="722"/>
      <c r="C30" s="499" t="s">
        <v>456</v>
      </c>
      <c r="D30" s="504"/>
      <c r="E30" s="497"/>
      <c r="F30" s="412">
        <f>IFERROR(D30/Feasibility!$C$24,0)</f>
        <v>0</v>
      </c>
      <c r="G30" s="413">
        <f>IFERROR(D30/Feasibility!$C$24/12,0)</f>
        <v>0</v>
      </c>
    </row>
    <row r="31" spans="1:12" ht="13.7" customHeight="1">
      <c r="A31" s="714">
        <v>5121</v>
      </c>
      <c r="B31" s="715"/>
      <c r="C31" s="500" t="s">
        <v>457</v>
      </c>
      <c r="D31" s="497"/>
      <c r="E31" s="497"/>
      <c r="F31" s="412">
        <f>IFERROR(D31/Feasibility!$C$24,0)</f>
        <v>0</v>
      </c>
      <c r="G31" s="413">
        <f>IFERROR(D31/Feasibility!$C$24/12,0)</f>
        <v>0</v>
      </c>
    </row>
    <row r="32" spans="1:12" ht="13.7" customHeight="1">
      <c r="A32" s="719"/>
      <c r="B32" s="720"/>
      <c r="C32" s="501" t="str">
        <f>Feasibility!C25</f>
        <v xml:space="preserve"> Rental Subsidy</v>
      </c>
      <c r="D32" s="502">
        <f>Feasibility!E46</f>
        <v>212160</v>
      </c>
      <c r="E32" s="497"/>
      <c r="F32" s="412">
        <f>IFERROR(D32/Feasibility!$C$24,0)</f>
        <v>11786.666666666666</v>
      </c>
      <c r="G32" s="413">
        <f>IFERROR(D32/Feasibility!$C$24/12,0)</f>
        <v>982.22222222222217</v>
      </c>
    </row>
    <row r="33" spans="1:7" ht="13.7" customHeight="1">
      <c r="A33" s="754"/>
      <c r="B33" s="755"/>
      <c r="C33" s="501" t="str">
        <f>Feasibility!G25</f>
        <v xml:space="preserve"> Rental Subsidy</v>
      </c>
      <c r="D33" s="502">
        <f>Feasibility!I46</f>
        <v>0</v>
      </c>
      <c r="E33" s="497"/>
      <c r="F33" s="412">
        <f>IFERROR(D33/Feasibility!$C$24,0)</f>
        <v>0</v>
      </c>
      <c r="G33" s="413">
        <f>IFERROR(D33/Feasibility!$C$24/12,0)</f>
        <v>0</v>
      </c>
    </row>
    <row r="34" spans="1:7" ht="13.7" customHeight="1">
      <c r="A34" s="754"/>
      <c r="B34" s="755"/>
      <c r="C34" s="548" t="str">
        <f>Feasibility!K25</f>
        <v>Other Rental Subsidy (specify)</v>
      </c>
      <c r="D34" s="502">
        <f>Feasibility!M46</f>
        <v>0</v>
      </c>
      <c r="E34" s="497"/>
      <c r="F34" s="412">
        <f>IFERROR(D34/Feasibility!$C$24,0)</f>
        <v>0</v>
      </c>
      <c r="G34" s="413">
        <f>IFERROR(D34/Feasibility!$C$24/12,0)</f>
        <v>0</v>
      </c>
    </row>
    <row r="35" spans="1:7" ht="13.7" customHeight="1">
      <c r="A35" s="754"/>
      <c r="B35" s="755"/>
      <c r="C35" s="468" t="s">
        <v>458</v>
      </c>
      <c r="D35" s="547">
        <v>0</v>
      </c>
      <c r="E35" s="497"/>
      <c r="F35" s="412">
        <f>IFERROR(D35/Feasibility!$C$24,0)</f>
        <v>0</v>
      </c>
      <c r="G35" s="413">
        <f>IFERROR(D35/Feasibility!$C$24/12,0)</f>
        <v>0</v>
      </c>
    </row>
    <row r="36" spans="1:7" ht="13.7" customHeight="1">
      <c r="A36" s="754"/>
      <c r="B36" s="755"/>
      <c r="C36" s="503" t="s">
        <v>459</v>
      </c>
      <c r="D36" s="547"/>
      <c r="E36" s="497"/>
      <c r="F36" s="412">
        <f>IFERROR(D36/Feasibility!$C$24,0)</f>
        <v>0</v>
      </c>
      <c r="G36" s="413">
        <f>IFERROR(D36/Feasibility!$C$24/12,0)</f>
        <v>0</v>
      </c>
    </row>
    <row r="37" spans="1:7" ht="13.7" customHeight="1">
      <c r="A37" s="754"/>
      <c r="B37" s="755"/>
      <c r="C37" s="503" t="s">
        <v>459</v>
      </c>
      <c r="D37" s="547"/>
      <c r="E37" s="497"/>
      <c r="F37" s="412">
        <f>IFERROR(D37/Feasibility!$C$24,0)</f>
        <v>0</v>
      </c>
      <c r="G37" s="413">
        <f>IFERROR(D37/Feasibility!$C$24/12,0)</f>
        <v>0</v>
      </c>
    </row>
    <row r="38" spans="1:7" ht="13.7" customHeight="1">
      <c r="A38" s="754"/>
      <c r="B38" s="755"/>
      <c r="C38" s="503" t="s">
        <v>459</v>
      </c>
      <c r="D38" s="547"/>
      <c r="E38" s="497"/>
      <c r="F38" s="412">
        <f>IFERROR(D38/Feasibility!$C$24,0)</f>
        <v>0</v>
      </c>
      <c r="G38" s="413">
        <f>IFERROR(D38/Feasibility!$C$24/12,0)</f>
        <v>0</v>
      </c>
    </row>
    <row r="39" spans="1:7" ht="17.45" customHeight="1">
      <c r="A39" s="721"/>
      <c r="B39" s="722"/>
      <c r="C39" s="503" t="s">
        <v>459</v>
      </c>
      <c r="D39" s="547"/>
      <c r="E39" s="504"/>
      <c r="F39" s="412">
        <f>IFERROR(D39/Feasibility!$C$24,0)</f>
        <v>0</v>
      </c>
      <c r="G39" s="413">
        <f>IFERROR(D39/Feasibility!$C$24/12,0)</f>
        <v>0</v>
      </c>
    </row>
    <row r="40" spans="1:7" ht="13.7" customHeight="1">
      <c r="A40" s="714">
        <v>5910</v>
      </c>
      <c r="B40" s="715"/>
      <c r="C40" s="468" t="s">
        <v>460</v>
      </c>
      <c r="D40" s="547">
        <v>2100</v>
      </c>
      <c r="E40" s="497"/>
      <c r="F40" s="412">
        <f>IFERROR(D40/Feasibility!$C$24,0)</f>
        <v>116.66666666666667</v>
      </c>
      <c r="G40" s="413">
        <f>IFERROR(D40/Feasibility!$C$24/12,0)</f>
        <v>9.7222222222222232</v>
      </c>
    </row>
    <row r="41" spans="1:7" ht="13.7" customHeight="1">
      <c r="A41" s="714">
        <v>5170</v>
      </c>
      <c r="B41" s="715"/>
      <c r="C41" s="468" t="s">
        <v>461</v>
      </c>
      <c r="D41" s="547">
        <v>0</v>
      </c>
      <c r="E41" s="504"/>
      <c r="F41" s="412">
        <f>IFERROR(D41/Feasibility!$C$24,0)</f>
        <v>0</v>
      </c>
      <c r="G41" s="413">
        <f>IFERROR(D41/Feasibility!$C$24/12,0)</f>
        <v>0</v>
      </c>
    </row>
    <row r="42" spans="1:7" ht="13.7" customHeight="1">
      <c r="A42" s="714">
        <v>5990</v>
      </c>
      <c r="B42" s="715"/>
      <c r="C42" s="468" t="s">
        <v>462</v>
      </c>
      <c r="D42" s="547"/>
      <c r="E42" s="504"/>
      <c r="F42" s="412">
        <f>IFERROR(D42/Feasibility!$C$24,0)</f>
        <v>0</v>
      </c>
      <c r="G42" s="413">
        <f>IFERROR(D42/Feasibility!$C$24/12,0)</f>
        <v>0</v>
      </c>
    </row>
    <row r="43" spans="1:7" ht="13.7" customHeight="1">
      <c r="A43" s="719"/>
      <c r="B43" s="720"/>
      <c r="C43" s="481" t="s">
        <v>463</v>
      </c>
      <c r="D43" s="545">
        <f>SUM(D29:D42)</f>
        <v>338292</v>
      </c>
      <c r="E43" s="545">
        <f t="shared" ref="E43:G43" si="1">SUM(E28:E42)</f>
        <v>0</v>
      </c>
      <c r="F43" s="545">
        <f t="shared" si="1"/>
        <v>18794</v>
      </c>
      <c r="G43" s="546">
        <f t="shared" si="1"/>
        <v>1566.1666666666665</v>
      </c>
    </row>
    <row r="44" spans="1:7" ht="13.7" customHeight="1">
      <c r="A44" s="754"/>
      <c r="B44" s="755"/>
      <c r="C44" s="468" t="s">
        <v>464</v>
      </c>
      <c r="D44" s="544">
        <v>0.1</v>
      </c>
      <c r="E44" s="497"/>
      <c r="F44" s="412">
        <f>IFERROR(D44/Feasibility!$C$24,0)</f>
        <v>5.5555555555555558E-3</v>
      </c>
      <c r="G44" s="498">
        <f>IFERROR(D44/Feasibility!$C$24/12,0)</f>
        <v>4.6296296296296298E-4</v>
      </c>
    </row>
    <row r="45" spans="1:7" ht="13.7" customHeight="1">
      <c r="A45" s="754"/>
      <c r="B45" s="755"/>
      <c r="C45" s="468" t="s">
        <v>465</v>
      </c>
      <c r="D45" s="544">
        <v>0.05</v>
      </c>
      <c r="E45" s="497"/>
      <c r="F45" s="412">
        <f>IFERROR(D45/Feasibility!$C$24,0)</f>
        <v>2.7777777777777779E-3</v>
      </c>
      <c r="G45" s="498">
        <f>IFERROR(D45/Feasibility!$C$24/12,0)</f>
        <v>2.3148148148148149E-4</v>
      </c>
    </row>
    <row r="46" spans="1:7" ht="13.7" customHeight="1">
      <c r="A46" s="754"/>
      <c r="B46" s="755"/>
      <c r="C46" s="468" t="s">
        <v>466</v>
      </c>
      <c r="D46" s="544">
        <v>0.05</v>
      </c>
      <c r="E46" s="497"/>
      <c r="F46" s="412">
        <f>IFERROR(D46/Feasibility!$C$24,0)</f>
        <v>2.7777777777777779E-3</v>
      </c>
      <c r="G46" s="498">
        <f>IFERROR(D46/Feasibility!$C$24/12,0)</f>
        <v>2.3148148148148149E-4</v>
      </c>
    </row>
    <row r="47" spans="1:7" ht="13.7" customHeight="1">
      <c r="A47" s="754"/>
      <c r="B47" s="755"/>
      <c r="C47" s="468" t="str">
        <f>"Vacancy Rate:  " &amp; C39</f>
        <v>Vacancy Rate:  Other: (specify)</v>
      </c>
      <c r="D47" s="544">
        <v>0.05</v>
      </c>
      <c r="E47" s="497"/>
      <c r="F47" s="412">
        <f>IFERROR(D47/Feasibility!$C$24,0)</f>
        <v>2.7777777777777779E-3</v>
      </c>
      <c r="G47" s="498">
        <f>IFERROR(D47/Feasibility!$C$24/12,0)</f>
        <v>2.3148148148148149E-4</v>
      </c>
    </row>
    <row r="48" spans="1:7" ht="13.7" customHeight="1">
      <c r="A48" s="754"/>
      <c r="B48" s="755"/>
      <c r="C48" s="468" t="s">
        <v>467</v>
      </c>
      <c r="D48" s="544">
        <v>0.05</v>
      </c>
      <c r="E48" s="497"/>
      <c r="F48" s="412">
        <f>IFERROR(D48/Feasibility!$C$24,0)</f>
        <v>2.7777777777777779E-3</v>
      </c>
      <c r="G48" s="498">
        <f>IFERROR(D48/Feasibility!$C$24/12,0)</f>
        <v>2.3148148148148149E-4</v>
      </c>
    </row>
    <row r="49" spans="1:21" ht="13.7" customHeight="1">
      <c r="A49" s="721"/>
      <c r="B49" s="722"/>
      <c r="C49" s="468" t="s">
        <v>468</v>
      </c>
      <c r="D49" s="497"/>
      <c r="E49" s="505">
        <v>0.5</v>
      </c>
      <c r="F49" s="412"/>
      <c r="G49" s="498"/>
    </row>
    <row r="50" spans="1:21" ht="13.7" customHeight="1">
      <c r="A50" s="714" t="s">
        <v>469</v>
      </c>
      <c r="B50" s="715"/>
      <c r="C50" s="468" t="s">
        <v>470</v>
      </c>
      <c r="D50" s="506">
        <f>(D29*D44)+(D30*D45)+((D32+D33+D34)*D46)+(D39*D47)+((D40+D41+D42)*D48)</f>
        <v>23116.2</v>
      </c>
      <c r="E50" s="507">
        <f>+E43*E49</f>
        <v>0</v>
      </c>
      <c r="F50" s="508">
        <f>IFERROR(D50/Feasibility!$C$24,0)</f>
        <v>1284.2333333333333</v>
      </c>
      <c r="G50" s="413">
        <f>IFERROR(D50/Feasibility!$C$24/12,0)</f>
        <v>107.01944444444445</v>
      </c>
    </row>
    <row r="51" spans="1:21" ht="13.7" customHeight="1">
      <c r="A51" s="756"/>
      <c r="B51" s="757"/>
      <c r="C51" s="481" t="s">
        <v>471</v>
      </c>
      <c r="D51" s="509">
        <f>+D43-D50</f>
        <v>315175.8</v>
      </c>
      <c r="E51" s="509">
        <f>+E43-E50</f>
        <v>0</v>
      </c>
      <c r="F51" s="509">
        <f>+F43-F50</f>
        <v>17509.766666666666</v>
      </c>
      <c r="G51" s="510">
        <f>+G43-G50</f>
        <v>1459.1472222222221</v>
      </c>
    </row>
    <row r="52" spans="1:21" ht="15" customHeight="1">
      <c r="A52" s="740" t="s">
        <v>448</v>
      </c>
      <c r="B52" s="741"/>
      <c r="C52" s="493" t="s">
        <v>472</v>
      </c>
      <c r="D52" s="511" t="s">
        <v>450</v>
      </c>
      <c r="E52" s="512" t="s">
        <v>451</v>
      </c>
      <c r="F52" s="495" t="s">
        <v>414</v>
      </c>
      <c r="G52" s="496" t="s">
        <v>415</v>
      </c>
      <c r="U52" s="15"/>
    </row>
    <row r="53" spans="1:21" ht="15.75" hidden="1" customHeight="1">
      <c r="A53" s="480"/>
      <c r="B53" s="468"/>
      <c r="C53" s="468"/>
      <c r="D53" s="513"/>
      <c r="E53" s="514"/>
      <c r="F53" s="412"/>
      <c r="G53" s="486"/>
    </row>
    <row r="54" spans="1:21" ht="13.7" customHeight="1">
      <c r="A54" s="756" t="s">
        <v>445</v>
      </c>
      <c r="B54" s="757"/>
      <c r="C54" s="515" t="s">
        <v>473</v>
      </c>
      <c r="D54" s="513"/>
      <c r="E54" s="514"/>
      <c r="F54" s="412"/>
      <c r="G54" s="486"/>
    </row>
    <row r="55" spans="1:21" ht="13.7" customHeight="1">
      <c r="A55" s="714">
        <v>6203</v>
      </c>
      <c r="B55" s="715"/>
      <c r="C55" s="468" t="s">
        <v>474</v>
      </c>
      <c r="D55" s="523">
        <v>0</v>
      </c>
      <c r="E55" s="504"/>
      <c r="F55" s="508">
        <f>IFERROR(D55/Feasibility!$C$24,0)</f>
        <v>0</v>
      </c>
      <c r="G55" s="413">
        <f>IFERROR(D55/Feasibility!$C$24/12,0)</f>
        <v>0</v>
      </c>
    </row>
    <row r="56" spans="1:21" ht="13.7" customHeight="1">
      <c r="A56" s="714">
        <v>6210</v>
      </c>
      <c r="B56" s="715"/>
      <c r="C56" s="468" t="s">
        <v>475</v>
      </c>
      <c r="D56" s="523">
        <v>396.7714285714286</v>
      </c>
      <c r="E56" s="504"/>
      <c r="F56" s="508">
        <f>IFERROR(D56/Feasibility!$C$24,0)</f>
        <v>22.042857142857144</v>
      </c>
      <c r="G56" s="413">
        <f>IFERROR(D56/Feasibility!$C$24/12,0)</f>
        <v>1.836904761904762</v>
      </c>
    </row>
    <row r="57" spans="1:21" ht="13.7" customHeight="1">
      <c r="A57" s="714">
        <v>6250</v>
      </c>
      <c r="B57" s="715"/>
      <c r="C57" s="468" t="s">
        <v>476</v>
      </c>
      <c r="D57" s="523">
        <v>396.7714285714286</v>
      </c>
      <c r="E57" s="504"/>
      <c r="F57" s="508">
        <f>IFERROR(D57/Feasibility!$C$24,0)</f>
        <v>22.042857142857144</v>
      </c>
      <c r="G57" s="413">
        <f>IFERROR(D57/Feasibility!$C$24/12,0)</f>
        <v>1.836904761904762</v>
      </c>
    </row>
    <row r="58" spans="1:21" ht="13.7" customHeight="1">
      <c r="A58" s="714">
        <v>6310</v>
      </c>
      <c r="B58" s="715"/>
      <c r="C58" s="468" t="s">
        <v>477</v>
      </c>
      <c r="D58" s="542">
        <f>D4</f>
        <v>54295</v>
      </c>
      <c r="E58" s="504"/>
      <c r="F58" s="508">
        <f>IFERROR(D58/Feasibility!$C$24,0)</f>
        <v>3016.3888888888887</v>
      </c>
      <c r="G58" s="413">
        <f>IFERROR(D58/Feasibility!$C$24/12,0)</f>
        <v>251.36574074074073</v>
      </c>
    </row>
    <row r="59" spans="1:21" ht="13.7" customHeight="1">
      <c r="A59" s="714">
        <v>6311</v>
      </c>
      <c r="B59" s="715"/>
      <c r="C59" s="468" t="s">
        <v>478</v>
      </c>
      <c r="D59" s="523">
        <v>1932.6857142857143</v>
      </c>
      <c r="E59" s="504"/>
      <c r="F59" s="508">
        <f>IFERROR(D59/Feasibility!$C$24,0)</f>
        <v>107.37142857142857</v>
      </c>
      <c r="G59" s="413">
        <f>IFERROR(D59/Feasibility!$C$24/12,0)</f>
        <v>8.9476190476190478</v>
      </c>
    </row>
    <row r="60" spans="1:21" ht="13.7" customHeight="1">
      <c r="A60" s="714">
        <v>6312</v>
      </c>
      <c r="B60" s="715"/>
      <c r="C60" s="468" t="s">
        <v>479</v>
      </c>
      <c r="D60" s="523">
        <v>0</v>
      </c>
      <c r="E60" s="504"/>
      <c r="F60" s="508">
        <f>IFERROR(D60/Feasibility!$C$24,0)</f>
        <v>0</v>
      </c>
      <c r="G60" s="413">
        <f>IFERROR(D60/Feasibility!$C$24/12,0)</f>
        <v>0</v>
      </c>
    </row>
    <row r="61" spans="1:21" ht="13.7" customHeight="1">
      <c r="A61" s="714">
        <v>6320</v>
      </c>
      <c r="B61" s="715"/>
      <c r="C61" s="468" t="s">
        <v>480</v>
      </c>
      <c r="D61" s="523">
        <v>13392</v>
      </c>
      <c r="E61" s="504"/>
      <c r="F61" s="508">
        <f>IFERROR(D61/Feasibility!$C$24,0)</f>
        <v>744</v>
      </c>
      <c r="G61" s="413">
        <f>IFERROR(D61/Feasibility!$C$24/12,0)</f>
        <v>62</v>
      </c>
    </row>
    <row r="62" spans="1:21" ht="13.7" customHeight="1">
      <c r="A62" s="714">
        <v>6330</v>
      </c>
      <c r="B62" s="715"/>
      <c r="C62" s="468" t="s">
        <v>481</v>
      </c>
      <c r="D62" s="517">
        <v>12310.8</v>
      </c>
      <c r="E62" s="504"/>
      <c r="F62" s="508">
        <f>IFERROR(D62/Feasibility!$C$24,0)</f>
        <v>683.93333333333328</v>
      </c>
      <c r="G62" s="413">
        <f>IFERROR(D62/Feasibility!$C$24/12,0)</f>
        <v>56.99444444444444</v>
      </c>
    </row>
    <row r="63" spans="1:21" ht="13.7" customHeight="1">
      <c r="A63" s="714">
        <v>6331</v>
      </c>
      <c r="B63" s="715"/>
      <c r="C63" s="468" t="s">
        <v>482</v>
      </c>
      <c r="D63" s="565">
        <v>0</v>
      </c>
      <c r="E63" s="504"/>
      <c r="F63" s="508">
        <f>IFERROR(D63/Feasibility!$C$24,0)</f>
        <v>0</v>
      </c>
      <c r="G63" s="413">
        <f>IFERROR(D63/Feasibility!$C$24/12,0)</f>
        <v>0</v>
      </c>
    </row>
    <row r="64" spans="1:21" ht="13.7" customHeight="1">
      <c r="A64" s="714">
        <v>6340</v>
      </c>
      <c r="B64" s="715"/>
      <c r="C64" s="468" t="s">
        <v>483</v>
      </c>
      <c r="D64" s="523">
        <v>991.80000000000007</v>
      </c>
      <c r="E64" s="504"/>
      <c r="F64" s="508">
        <f>IFERROR(D64/Feasibility!$C$24,0)</f>
        <v>55.1</v>
      </c>
      <c r="G64" s="413">
        <f>IFERROR(D64/Feasibility!$C$24/12,0)</f>
        <v>4.5916666666666668</v>
      </c>
    </row>
    <row r="65" spans="1:7" ht="13.7" customHeight="1">
      <c r="A65" s="714">
        <v>6350</v>
      </c>
      <c r="B65" s="715"/>
      <c r="C65" s="468" t="s">
        <v>484</v>
      </c>
      <c r="D65" s="523">
        <v>2626.2000000000003</v>
      </c>
      <c r="E65" s="504"/>
      <c r="F65" s="508">
        <f>IFERROR(D65/Feasibility!$C$24,0)</f>
        <v>145.9</v>
      </c>
      <c r="G65" s="413">
        <f>IFERROR(D65/Feasibility!$C$24/12,0)</f>
        <v>12.158333333333333</v>
      </c>
    </row>
    <row r="66" spans="1:7" ht="13.7" customHeight="1">
      <c r="A66" s="714">
        <v>6351</v>
      </c>
      <c r="B66" s="715"/>
      <c r="C66" s="468" t="s">
        <v>485</v>
      </c>
      <c r="D66" s="523">
        <v>2052</v>
      </c>
      <c r="E66" s="504"/>
      <c r="F66" s="508">
        <f>IFERROR(D66/Feasibility!$C$24,0)</f>
        <v>114</v>
      </c>
      <c r="G66" s="413">
        <f>IFERROR(D66/Feasibility!$C$24/12,0)</f>
        <v>9.5</v>
      </c>
    </row>
    <row r="67" spans="1:7" ht="13.7" customHeight="1">
      <c r="A67" s="714">
        <v>6390</v>
      </c>
      <c r="B67" s="715"/>
      <c r="C67" s="468" t="s">
        <v>486</v>
      </c>
      <c r="D67" s="523">
        <v>11229.685714285715</v>
      </c>
      <c r="E67" s="504"/>
      <c r="F67" s="508">
        <f>IFERROR(D67/Feasibility!$C$24,0)</f>
        <v>623.87142857142862</v>
      </c>
      <c r="G67" s="413">
        <f>IFERROR(D67/Feasibility!$C$24/12,0)</f>
        <v>51.989285714285721</v>
      </c>
    </row>
    <row r="68" spans="1:7" ht="13.7" customHeight="1">
      <c r="A68" s="714" t="s">
        <v>487</v>
      </c>
      <c r="B68" s="715"/>
      <c r="C68" s="481" t="s">
        <v>488</v>
      </c>
      <c r="D68" s="542">
        <f>SUM(D55:D67)</f>
        <v>99623.71428571429</v>
      </c>
      <c r="E68" s="542">
        <f>SUM(E55:E67)</f>
        <v>0</v>
      </c>
      <c r="F68" s="542">
        <f>SUM(F55:F67)</f>
        <v>5534.6507936507933</v>
      </c>
      <c r="G68" s="543">
        <f>SUM(G55:G67)</f>
        <v>461.2208994708995</v>
      </c>
    </row>
    <row r="69" spans="1:7" ht="15" customHeight="1">
      <c r="A69" s="740" t="s">
        <v>448</v>
      </c>
      <c r="B69" s="741"/>
      <c r="C69" s="493" t="s">
        <v>489</v>
      </c>
      <c r="D69" s="511" t="s">
        <v>450</v>
      </c>
      <c r="E69" s="512" t="s">
        <v>451</v>
      </c>
      <c r="F69" s="495" t="s">
        <v>414</v>
      </c>
      <c r="G69" s="496" t="s">
        <v>415</v>
      </c>
    </row>
    <row r="70" spans="1:7" ht="13.7" customHeight="1">
      <c r="A70" s="756"/>
      <c r="B70" s="757"/>
      <c r="C70" s="515" t="s">
        <v>490</v>
      </c>
      <c r="D70" s="556"/>
      <c r="E70" s="552"/>
      <c r="F70" s="469"/>
      <c r="G70" s="470"/>
    </row>
    <row r="71" spans="1:7" ht="13.7" customHeight="1">
      <c r="A71" s="714">
        <v>6450</v>
      </c>
      <c r="B71" s="715"/>
      <c r="C71" s="468" t="s">
        <v>491</v>
      </c>
      <c r="D71" s="556">
        <v>3547.2857142857147</v>
      </c>
      <c r="E71" s="504"/>
      <c r="F71" s="508">
        <f>IFERROR(D71/Feasibility!$C$24,0)</f>
        <v>197.07142857142858</v>
      </c>
      <c r="G71" s="413">
        <f>IFERROR(D71/Feasibility!$C$24/12,0)</f>
        <v>16.422619047619047</v>
      </c>
    </row>
    <row r="72" spans="1:7" ht="13.7" customHeight="1">
      <c r="A72" s="714">
        <v>6451</v>
      </c>
      <c r="B72" s="715"/>
      <c r="C72" s="468" t="s">
        <v>492</v>
      </c>
      <c r="D72" s="523">
        <v>5157.2571428571428</v>
      </c>
      <c r="E72" s="504"/>
      <c r="F72" s="508">
        <f>IFERROR(D72/Feasibility!$C$24,0)</f>
        <v>286.51428571428573</v>
      </c>
      <c r="G72" s="413">
        <f>IFERROR(D72/Feasibility!$C$24/12,0)</f>
        <v>23.876190476190477</v>
      </c>
    </row>
    <row r="73" spans="1:7" ht="13.7" customHeight="1">
      <c r="A73" s="714">
        <v>6452</v>
      </c>
      <c r="B73" s="715"/>
      <c r="C73" s="468" t="s">
        <v>123</v>
      </c>
      <c r="D73" s="523">
        <v>1091.3142857142857</v>
      </c>
      <c r="E73" s="504"/>
      <c r="F73" s="508">
        <f>IFERROR(D73/Feasibility!$C$24,0)</f>
        <v>60.628571428571426</v>
      </c>
      <c r="G73" s="413">
        <f>IFERROR(D73/Feasibility!$C$24/12,0)</f>
        <v>5.0523809523809522</v>
      </c>
    </row>
    <row r="74" spans="1:7" ht="13.7" customHeight="1">
      <c r="A74" s="714">
        <v>6453</v>
      </c>
      <c r="B74" s="715"/>
      <c r="C74" s="468" t="s">
        <v>493</v>
      </c>
      <c r="D74" s="523">
        <v>7934.4000000000005</v>
      </c>
      <c r="E74" s="504"/>
      <c r="F74" s="508">
        <f>IFERROR(D74/Feasibility!$C$24,0)</f>
        <v>440.8</v>
      </c>
      <c r="G74" s="413">
        <f>IFERROR(D74/Feasibility!$C$24/12,0)</f>
        <v>36.733333333333334</v>
      </c>
    </row>
    <row r="75" spans="1:7" ht="13.7" hidden="1" customHeight="1" thickBot="1">
      <c r="A75" s="714"/>
      <c r="B75" s="715"/>
      <c r="C75" s="503" t="s">
        <v>494</v>
      </c>
      <c r="D75" s="516">
        <v>0</v>
      </c>
      <c r="E75" s="485">
        <v>0</v>
      </c>
      <c r="F75" s="508">
        <f>IFERROR(D75/Feasibility!$C$24,0)</f>
        <v>0</v>
      </c>
      <c r="G75" s="413">
        <f>IFERROR(D75/Feasibility!$C$24/12,0)</f>
        <v>0</v>
      </c>
    </row>
    <row r="76" spans="1:7" ht="13.7" customHeight="1">
      <c r="A76" s="714" t="s">
        <v>495</v>
      </c>
      <c r="B76" s="715"/>
      <c r="C76" s="481" t="s">
        <v>496</v>
      </c>
      <c r="D76" s="542">
        <f>SUM(D71:D75)</f>
        <v>17730.257142857143</v>
      </c>
      <c r="E76" s="551">
        <f>SUM(E71:E75)</f>
        <v>0</v>
      </c>
      <c r="F76" s="542">
        <f t="shared" ref="F76:G76" si="2">SUM(F71:F75)</f>
        <v>985.01428571428573</v>
      </c>
      <c r="G76" s="543">
        <f t="shared" si="2"/>
        <v>82.084523809523802</v>
      </c>
    </row>
    <row r="77" spans="1:7" ht="13.7" customHeight="1">
      <c r="A77" s="756"/>
      <c r="B77" s="757"/>
      <c r="C77" s="515" t="s">
        <v>497</v>
      </c>
      <c r="D77" s="556"/>
      <c r="E77" s="555"/>
      <c r="F77" s="412"/>
      <c r="G77" s="498"/>
    </row>
    <row r="78" spans="1:7" ht="13.7" customHeight="1">
      <c r="A78" s="714">
        <v>6510</v>
      </c>
      <c r="B78" s="715"/>
      <c r="C78" s="468" t="s">
        <v>498</v>
      </c>
      <c r="D78" s="542">
        <f>SUM(D9:E13)</f>
        <v>45441</v>
      </c>
      <c r="E78" s="504"/>
      <c r="F78" s="508">
        <f>IFERROR(D78/Feasibility!$C$24,0)</f>
        <v>2524.5</v>
      </c>
      <c r="G78" s="413">
        <f>IFERROR(D78/Feasibility!$C$24/12,0)</f>
        <v>210.375</v>
      </c>
    </row>
    <row r="79" spans="1:7" ht="13.7" customHeight="1">
      <c r="A79" s="714">
        <v>6515</v>
      </c>
      <c r="B79" s="715"/>
      <c r="C79" s="468" t="s">
        <v>499</v>
      </c>
      <c r="D79" s="523">
        <v>11925.36</v>
      </c>
      <c r="E79" s="504"/>
      <c r="F79" s="508">
        <f>IFERROR(D79/Feasibility!$C$24,0)</f>
        <v>662.52</v>
      </c>
      <c r="G79" s="413">
        <f>IFERROR(D79/Feasibility!$C$24/12,0)</f>
        <v>55.21</v>
      </c>
    </row>
    <row r="80" spans="1:7" ht="13.7" customHeight="1">
      <c r="A80" s="714">
        <v>6520</v>
      </c>
      <c r="B80" s="715"/>
      <c r="C80" s="520" t="s">
        <v>500</v>
      </c>
      <c r="D80" s="523">
        <v>11925.599999999999</v>
      </c>
      <c r="E80" s="504"/>
      <c r="F80" s="508">
        <f>IFERROR(D80/Feasibility!$C$24,0)</f>
        <v>662.5333333333333</v>
      </c>
      <c r="G80" s="413">
        <f>IFERROR(D80/Feasibility!$C$24/12,0)</f>
        <v>55.211111111111109</v>
      </c>
    </row>
    <row r="81" spans="1:7" ht="13.7" customHeight="1">
      <c r="A81" s="714">
        <v>6521</v>
      </c>
      <c r="B81" s="715"/>
      <c r="C81" s="468" t="s">
        <v>769</v>
      </c>
      <c r="D81" s="523">
        <v>0</v>
      </c>
      <c r="E81" s="504"/>
      <c r="F81" s="508">
        <f>IFERROR(D81/Feasibility!$C$24,0)</f>
        <v>0</v>
      </c>
      <c r="G81" s="413">
        <f>IFERROR(D81/Feasibility!$C$24/12,0)</f>
        <v>0</v>
      </c>
    </row>
    <row r="82" spans="1:7" ht="13.7" customHeight="1">
      <c r="A82" s="714">
        <v>6525</v>
      </c>
      <c r="B82" s="715"/>
      <c r="C82" s="468" t="s">
        <v>501</v>
      </c>
      <c r="D82" s="523">
        <v>6109.4571428571426</v>
      </c>
      <c r="E82" s="504"/>
      <c r="F82" s="508">
        <f>IFERROR(D82/Feasibility!$C$24,0)</f>
        <v>339.41428571428571</v>
      </c>
      <c r="G82" s="413">
        <f>IFERROR(D82/Feasibility!$C$24/12,0)</f>
        <v>28.284523809523808</v>
      </c>
    </row>
    <row r="83" spans="1:7" ht="13.7" customHeight="1">
      <c r="A83" s="714">
        <v>6530</v>
      </c>
      <c r="B83" s="715"/>
      <c r="C83" s="468" t="s">
        <v>502</v>
      </c>
      <c r="D83" s="523">
        <v>1447.4571428571428</v>
      </c>
      <c r="E83" s="504"/>
      <c r="F83" s="508">
        <f>IFERROR(D83/Feasibility!$C$24,0)</f>
        <v>80.414285714285711</v>
      </c>
      <c r="G83" s="413">
        <f>IFERROR(D83/Feasibility!$C$24/12,0)</f>
        <v>6.7011904761904759</v>
      </c>
    </row>
    <row r="84" spans="1:7" ht="13.7" customHeight="1">
      <c r="A84" s="24">
        <v>6531</v>
      </c>
      <c r="B84" s="328"/>
      <c r="C84" s="468" t="s">
        <v>768</v>
      </c>
      <c r="D84" s="523">
        <v>0</v>
      </c>
      <c r="E84" s="504"/>
      <c r="F84" s="508">
        <f>IFERROR(D84/Feasibility!$C$24,0)</f>
        <v>0</v>
      </c>
      <c r="G84" s="413">
        <f>IFERROR(D84/Feasibility!$C$24/12,0)</f>
        <v>0</v>
      </c>
    </row>
    <row r="85" spans="1:7" ht="13.7" customHeight="1">
      <c r="A85" s="714">
        <v>6546</v>
      </c>
      <c r="B85" s="715"/>
      <c r="C85" s="468" t="s">
        <v>503</v>
      </c>
      <c r="D85" s="523">
        <v>456.17142857142858</v>
      </c>
      <c r="E85" s="504"/>
      <c r="F85" s="508">
        <f>IFERROR(D85/Feasibility!$C$24,0)</f>
        <v>25.342857142857142</v>
      </c>
      <c r="G85" s="413">
        <f>IFERROR(D85/Feasibility!$C$24/12,0)</f>
        <v>2.111904761904762</v>
      </c>
    </row>
    <row r="86" spans="1:7" ht="13.7" customHeight="1">
      <c r="A86" s="714">
        <v>6548</v>
      </c>
      <c r="B86" s="715"/>
      <c r="C86" s="468" t="s">
        <v>504</v>
      </c>
      <c r="D86" s="523">
        <v>0</v>
      </c>
      <c r="E86" s="504"/>
      <c r="F86" s="508">
        <f>IFERROR(D86/Feasibility!$C$24,0)</f>
        <v>0</v>
      </c>
      <c r="G86" s="413">
        <f>IFERROR(D86/Feasibility!$C$24/12,0)</f>
        <v>0</v>
      </c>
    </row>
    <row r="87" spans="1:7" ht="13.7" customHeight="1">
      <c r="A87" s="714">
        <v>6570</v>
      </c>
      <c r="B87" s="715"/>
      <c r="C87" s="468" t="s">
        <v>505</v>
      </c>
      <c r="D87" s="523">
        <v>0</v>
      </c>
      <c r="E87" s="504"/>
      <c r="F87" s="508">
        <f>IFERROR(D87/Feasibility!$C$24,0)</f>
        <v>0</v>
      </c>
      <c r="G87" s="413">
        <f>IFERROR(D87/Feasibility!$C$24/12,0)</f>
        <v>0</v>
      </c>
    </row>
    <row r="88" spans="1:7" ht="13.7" customHeight="1">
      <c r="A88" s="714">
        <v>6590</v>
      </c>
      <c r="B88" s="715"/>
      <c r="C88" s="468" t="s">
        <v>506</v>
      </c>
      <c r="D88" s="523">
        <v>6553.8</v>
      </c>
      <c r="E88" s="504"/>
      <c r="F88" s="508">
        <f>IFERROR(D88/Feasibility!$C$24,0)</f>
        <v>364.1</v>
      </c>
      <c r="G88" s="413">
        <f>IFERROR(D88/Feasibility!$C$24/12,0)</f>
        <v>30.341666666666669</v>
      </c>
    </row>
    <row r="89" spans="1:7" ht="13.7" customHeight="1">
      <c r="A89" s="714" t="s">
        <v>507</v>
      </c>
      <c r="B89" s="715"/>
      <c r="C89" s="481" t="s">
        <v>508</v>
      </c>
      <c r="D89" s="542">
        <f>SUM(D78:D88)</f>
        <v>83858.845714285693</v>
      </c>
      <c r="E89" s="551">
        <f>SUM(E78:E88)</f>
        <v>0</v>
      </c>
      <c r="F89" s="542">
        <f t="shared" ref="F89:G89" si="3">SUM(F78:F88)</f>
        <v>4658.8247619047625</v>
      </c>
      <c r="G89" s="543">
        <f t="shared" si="3"/>
        <v>388.23539682539683</v>
      </c>
    </row>
    <row r="90" spans="1:7" ht="13.7" customHeight="1">
      <c r="A90" s="756"/>
      <c r="B90" s="757"/>
      <c r="C90" s="515" t="s">
        <v>509</v>
      </c>
      <c r="D90" s="518"/>
      <c r="E90" s="519"/>
      <c r="F90" s="412"/>
      <c r="G90" s="498"/>
    </row>
    <row r="91" spans="1:7" ht="13.7" customHeight="1">
      <c r="A91" s="714">
        <v>6710</v>
      </c>
      <c r="B91" s="715"/>
      <c r="C91" s="468" t="s">
        <v>510</v>
      </c>
      <c r="D91" s="523">
        <v>1760</v>
      </c>
      <c r="E91" s="504"/>
      <c r="F91" s="508">
        <f>IFERROR(D91/Feasibility!$C$24,0)</f>
        <v>97.777777777777771</v>
      </c>
      <c r="G91" s="413">
        <f>IFERROR(D91/Feasibility!$C$24/12,0)</f>
        <v>8.148148148148147</v>
      </c>
    </row>
    <row r="92" spans="1:7" ht="13.7" customHeight="1">
      <c r="A92" s="714">
        <v>6711</v>
      </c>
      <c r="B92" s="715"/>
      <c r="C92" s="468" t="s">
        <v>511</v>
      </c>
      <c r="D92" s="523">
        <f>D15</f>
        <v>7579</v>
      </c>
      <c r="E92" s="504"/>
      <c r="F92" s="508">
        <f>IFERROR(D92/Feasibility!$C$24,0)</f>
        <v>421.05555555555554</v>
      </c>
      <c r="G92" s="413">
        <f>IFERROR(D92/Feasibility!$C$24/12,0)</f>
        <v>35.087962962962962</v>
      </c>
    </row>
    <row r="93" spans="1:7" ht="13.7" customHeight="1">
      <c r="A93" s="714">
        <v>6720</v>
      </c>
      <c r="B93" s="715"/>
      <c r="C93" s="468" t="s">
        <v>512</v>
      </c>
      <c r="D93" s="523">
        <v>12000</v>
      </c>
      <c r="E93" s="504"/>
      <c r="F93" s="508">
        <f>IFERROR(D93/Feasibility!$C$24,0)</f>
        <v>666.66666666666663</v>
      </c>
      <c r="G93" s="413">
        <f>IFERROR(D93/Feasibility!$C$24/12,0)</f>
        <v>55.55555555555555</v>
      </c>
    </row>
    <row r="94" spans="1:7" ht="13.7" customHeight="1">
      <c r="A94" s="714">
        <v>6729</v>
      </c>
      <c r="B94" s="715"/>
      <c r="C94" s="468" t="s">
        <v>513</v>
      </c>
      <c r="D94" s="523">
        <v>0</v>
      </c>
      <c r="E94" s="504"/>
      <c r="F94" s="508">
        <f>IFERROR(D94/Feasibility!$C$24,0)</f>
        <v>0</v>
      </c>
      <c r="G94" s="413">
        <f>IFERROR(D94/Feasibility!$C$24/12,0)</f>
        <v>0</v>
      </c>
    </row>
    <row r="95" spans="1:7" ht="13.7" customHeight="1">
      <c r="A95" s="714">
        <v>6721</v>
      </c>
      <c r="B95" s="715"/>
      <c r="C95" s="468" t="s">
        <v>514</v>
      </c>
      <c r="D95" s="523">
        <v>0</v>
      </c>
      <c r="E95" s="504"/>
      <c r="F95" s="508">
        <f>IFERROR(D95/Feasibility!$C$24,0)</f>
        <v>0</v>
      </c>
      <c r="G95" s="413">
        <f>IFERROR(D95/Feasibility!$C$24/12,0)</f>
        <v>0</v>
      </c>
    </row>
    <row r="96" spans="1:7" ht="13.7" customHeight="1">
      <c r="A96" s="714">
        <v>6722</v>
      </c>
      <c r="B96" s="715"/>
      <c r="C96" s="468" t="s">
        <v>515</v>
      </c>
      <c r="D96" s="523">
        <f>D16</f>
        <v>2739</v>
      </c>
      <c r="E96" s="504"/>
      <c r="F96" s="508">
        <f>IFERROR(D96/Feasibility!$C$24,0)</f>
        <v>152.16666666666666</v>
      </c>
      <c r="G96" s="413">
        <f>IFERROR(D96/Feasibility!$C$24/12,0)</f>
        <v>12.680555555555555</v>
      </c>
    </row>
    <row r="97" spans="1:7" ht="13.7" customHeight="1">
      <c r="A97" s="714">
        <v>6723</v>
      </c>
      <c r="B97" s="715"/>
      <c r="C97" s="468" t="s">
        <v>516</v>
      </c>
      <c r="D97" s="523">
        <f>D17</f>
        <v>25579</v>
      </c>
      <c r="E97" s="504"/>
      <c r="F97" s="508">
        <f>IFERROR(D97/Feasibility!$C$24,0)</f>
        <v>1421.0555555555557</v>
      </c>
      <c r="G97" s="413">
        <f>IFERROR(D97/Feasibility!$C$24/12,0)</f>
        <v>118.4212962962963</v>
      </c>
    </row>
    <row r="98" spans="1:7" ht="13.7" customHeight="1">
      <c r="A98" s="714">
        <v>6790</v>
      </c>
      <c r="B98" s="715"/>
      <c r="C98" s="468" t="s">
        <v>517</v>
      </c>
      <c r="D98" s="523">
        <v>0</v>
      </c>
      <c r="E98" s="504"/>
      <c r="F98" s="508">
        <f>IFERROR(D98/Feasibility!$C$24,0)</f>
        <v>0</v>
      </c>
      <c r="G98" s="413">
        <f>IFERROR(D98/Feasibility!$C$24/12,0)</f>
        <v>0</v>
      </c>
    </row>
    <row r="99" spans="1:7" ht="13.7" customHeight="1">
      <c r="A99" s="714" t="s">
        <v>518</v>
      </c>
      <c r="B99" s="715"/>
      <c r="C99" s="481" t="s">
        <v>519</v>
      </c>
      <c r="D99" s="542">
        <f>SUM(D91:D98)</f>
        <v>49657</v>
      </c>
      <c r="E99" s="551">
        <f>SUM(E91:E98)</f>
        <v>0</v>
      </c>
      <c r="F99" s="542">
        <f t="shared" ref="F99:G99" si="4">SUM(F91:F98)</f>
        <v>2758.7222222222226</v>
      </c>
      <c r="G99" s="543">
        <f t="shared" si="4"/>
        <v>229.89351851851853</v>
      </c>
    </row>
    <row r="100" spans="1:7" ht="13.7" customHeight="1">
      <c r="A100" s="756"/>
      <c r="B100" s="757"/>
      <c r="C100" s="515" t="s">
        <v>520</v>
      </c>
      <c r="D100" s="518"/>
      <c r="E100" s="519"/>
      <c r="F100" s="412"/>
      <c r="G100" s="498"/>
    </row>
    <row r="101" spans="1:7" ht="15.75" customHeight="1">
      <c r="A101" s="714">
        <v>6990</v>
      </c>
      <c r="B101" s="715"/>
      <c r="C101" s="468" t="s">
        <v>521</v>
      </c>
      <c r="D101" s="517"/>
      <c r="E101" s="504"/>
      <c r="F101" s="521">
        <f>IFERROR(D101/Feasibility!$C$24,0)</f>
        <v>0</v>
      </c>
      <c r="G101" s="522">
        <f>IFERROR(D101/Feasibility!$C$24/12,0)</f>
        <v>0</v>
      </c>
    </row>
    <row r="102" spans="1:7" ht="15.75" customHeight="1">
      <c r="A102" s="714">
        <v>6990</v>
      </c>
      <c r="B102" s="715"/>
      <c r="C102" s="468" t="s">
        <v>522</v>
      </c>
      <c r="D102" s="517">
        <f>D7</f>
        <v>10545</v>
      </c>
      <c r="E102" s="504"/>
      <c r="F102" s="521">
        <f>IFERROR(D102/Feasibility!$C$24,0)</f>
        <v>585.83333333333337</v>
      </c>
      <c r="G102" s="522">
        <f>IFERROR(D102/Feasibility!$C$24/12,0)</f>
        <v>48.81944444444445</v>
      </c>
    </row>
    <row r="103" spans="1:7" ht="15.75" customHeight="1">
      <c r="A103" s="714">
        <v>6990</v>
      </c>
      <c r="B103" s="715"/>
      <c r="C103" s="468" t="s">
        <v>523</v>
      </c>
      <c r="D103" s="517"/>
      <c r="E103" s="504"/>
      <c r="F103" s="521">
        <f>IFERROR(D103/Feasibility!$C$24,0)</f>
        <v>0</v>
      </c>
      <c r="G103" s="522">
        <f>IFERROR(D103/Feasibility!$C$24/12,0)</f>
        <v>0</v>
      </c>
    </row>
    <row r="104" spans="1:7" ht="15.75" customHeight="1">
      <c r="A104" s="714">
        <v>6990</v>
      </c>
      <c r="B104" s="715"/>
      <c r="C104" s="468" t="s">
        <v>524</v>
      </c>
      <c r="D104" s="523"/>
      <c r="E104" s="504"/>
      <c r="F104" s="521">
        <f>IFERROR(D104/Feasibility!$C$24,0)</f>
        <v>0</v>
      </c>
      <c r="G104" s="522">
        <f>IFERROR(D104/Feasibility!$C$24/12,0)</f>
        <v>0</v>
      </c>
    </row>
    <row r="105" spans="1:7" ht="15" customHeight="1">
      <c r="A105" s="714">
        <v>6990</v>
      </c>
      <c r="B105" s="715"/>
      <c r="C105" s="329" t="s">
        <v>525</v>
      </c>
      <c r="D105" s="523"/>
      <c r="E105" s="504"/>
      <c r="F105" s="521">
        <f>IFERROR(D105/Feasibility!$C$24,0)</f>
        <v>0</v>
      </c>
      <c r="G105" s="522">
        <f>IFERROR(D105/Feasibility!$C$24/12,0)</f>
        <v>0</v>
      </c>
    </row>
    <row r="106" spans="1:7" ht="15" customHeight="1">
      <c r="A106" s="714">
        <v>6990</v>
      </c>
      <c r="B106" s="715"/>
      <c r="C106" s="329" t="s">
        <v>525</v>
      </c>
      <c r="D106" s="523"/>
      <c r="E106" s="504"/>
      <c r="F106" s="521">
        <f>IFERROR(D106/Feasibility!$C$24,0)</f>
        <v>0</v>
      </c>
      <c r="G106" s="522">
        <f>IFERROR(D106/Feasibility!$C$24/12,0)</f>
        <v>0</v>
      </c>
    </row>
    <row r="107" spans="1:7" ht="15" customHeight="1">
      <c r="A107" s="714">
        <v>6990</v>
      </c>
      <c r="B107" s="715"/>
      <c r="C107" s="329" t="s">
        <v>525</v>
      </c>
      <c r="D107" s="523"/>
      <c r="E107" s="504"/>
      <c r="F107" s="521">
        <f>IFERROR(D107/Feasibility!$C$24,0)</f>
        <v>0</v>
      </c>
      <c r="G107" s="522">
        <f>IFERROR(D107/Feasibility!$C$24/12,0)</f>
        <v>0</v>
      </c>
    </row>
    <row r="108" spans="1:7" ht="15" customHeight="1">
      <c r="A108" s="714">
        <v>6990</v>
      </c>
      <c r="B108" s="715"/>
      <c r="C108" s="329" t="s">
        <v>525</v>
      </c>
      <c r="D108" s="523"/>
      <c r="E108" s="504"/>
      <c r="F108" s="521">
        <f>IFERROR(D108/Feasibility!$C$24,0)</f>
        <v>0</v>
      </c>
      <c r="G108" s="522">
        <f>IFERROR(D108/Feasibility!$C$24/12,0)</f>
        <v>0</v>
      </c>
    </row>
    <row r="109" spans="1:7" ht="15.75" customHeight="1">
      <c r="A109" s="714" t="s">
        <v>526</v>
      </c>
      <c r="B109" s="715"/>
      <c r="C109" s="481" t="s">
        <v>527</v>
      </c>
      <c r="D109" s="542">
        <f>SUM(D101:D108)</f>
        <v>10545</v>
      </c>
      <c r="E109" s="542">
        <f>SUM(E101:E108)</f>
        <v>0</v>
      </c>
      <c r="F109" s="553">
        <f>IFERROR(D109/Feasibility!$C$24,0)</f>
        <v>585.83333333333337</v>
      </c>
      <c r="G109" s="554">
        <f>IFERROR(D109/Feasibility!$C$24/12,0)</f>
        <v>48.81944444444445</v>
      </c>
    </row>
    <row r="110" spans="1:7" ht="13.7" customHeight="1">
      <c r="A110" s="719"/>
      <c r="B110" s="720"/>
      <c r="C110" s="524" t="s">
        <v>528</v>
      </c>
      <c r="D110" s="542">
        <f>+D68+D76+D89+D99+D109</f>
        <v>261414.81714285712</v>
      </c>
      <c r="E110" s="551">
        <f>+E68+E76+E89+E99+E109</f>
        <v>0</v>
      </c>
      <c r="F110" s="542">
        <f>+F68+F76+F89+F99+F109</f>
        <v>14523.045396825399</v>
      </c>
      <c r="G110" s="543">
        <f>+G68+G76+G89+G99+G109</f>
        <v>1210.2537830687829</v>
      </c>
    </row>
    <row r="111" spans="1:7" ht="13.7" customHeight="1">
      <c r="A111" s="721"/>
      <c r="B111" s="722"/>
      <c r="C111" s="525" t="s">
        <v>529</v>
      </c>
      <c r="D111" s="526" t="s">
        <v>530</v>
      </c>
      <c r="E111" s="527" t="s">
        <v>531</v>
      </c>
      <c r="F111" s="412"/>
      <c r="G111" s="498"/>
    </row>
    <row r="112" spans="1:7" ht="13.7" customHeight="1">
      <c r="A112" s="714">
        <v>7210</v>
      </c>
      <c r="B112" s="715"/>
      <c r="C112" s="520" t="s">
        <v>532</v>
      </c>
      <c r="D112" s="523">
        <f>400*18</f>
        <v>7200</v>
      </c>
      <c r="E112" s="504"/>
      <c r="F112" s="508">
        <f>IFERROR(D112/Feasibility!$C$24,0)</f>
        <v>400</v>
      </c>
      <c r="G112" s="413">
        <f>IFERROR(D112/Feasibility!$C$24/12,0)</f>
        <v>33.333333333333336</v>
      </c>
    </row>
    <row r="113" spans="1:7" ht="13.7" hidden="1" customHeight="1" thickBot="1">
      <c r="A113" s="714">
        <v>7220</v>
      </c>
      <c r="B113" s="715"/>
      <c r="C113" s="503" t="s">
        <v>533</v>
      </c>
      <c r="D113" s="523">
        <v>0</v>
      </c>
      <c r="E113" s="504">
        <v>0</v>
      </c>
      <c r="F113" s="508">
        <f>IFERROR(D113/Feasibility!$C$24,0)</f>
        <v>0</v>
      </c>
      <c r="G113" s="413">
        <f>IFERROR(D113/Feasibility!$C$24/12,0)</f>
        <v>0</v>
      </c>
    </row>
    <row r="114" spans="1:7" ht="13.7" hidden="1" customHeight="1">
      <c r="A114" s="714">
        <v>7230</v>
      </c>
      <c r="B114" s="715"/>
      <c r="C114" s="503" t="s">
        <v>534</v>
      </c>
      <c r="D114" s="523">
        <v>0</v>
      </c>
      <c r="E114" s="504">
        <v>0</v>
      </c>
      <c r="F114" s="508">
        <f>IFERROR(D114/Feasibility!$C$24,0)</f>
        <v>0</v>
      </c>
      <c r="G114" s="413">
        <f>IFERROR(D114/Feasibility!$C$24/12,0)</f>
        <v>0</v>
      </c>
    </row>
    <row r="115" spans="1:7" ht="13.7" hidden="1" customHeight="1" thickBot="1">
      <c r="A115" s="714">
        <v>7240</v>
      </c>
      <c r="B115" s="715"/>
      <c r="C115" s="503" t="s">
        <v>534</v>
      </c>
      <c r="D115" s="523">
        <v>0</v>
      </c>
      <c r="E115" s="504">
        <v>0</v>
      </c>
      <c r="F115" s="508">
        <f>IFERROR(D115/Feasibility!$C$24,0)</f>
        <v>0</v>
      </c>
      <c r="G115" s="413">
        <f>IFERROR(D115/Feasibility!$C$24/12,0)</f>
        <v>0</v>
      </c>
    </row>
    <row r="116" spans="1:7" ht="13.7" customHeight="1">
      <c r="A116" s="719"/>
      <c r="B116" s="720"/>
      <c r="C116" s="481" t="s">
        <v>535</v>
      </c>
      <c r="D116" s="542">
        <f>SUM(D112:D115)</f>
        <v>7200</v>
      </c>
      <c r="E116" s="551">
        <f>SUM(E112:E115)</f>
        <v>0</v>
      </c>
      <c r="F116" s="549">
        <f>SUM(F112:F115)</f>
        <v>400</v>
      </c>
      <c r="G116" s="550">
        <f>SUM(G112:G115)</f>
        <v>33.333333333333336</v>
      </c>
    </row>
    <row r="117" spans="1:7" ht="13.7" customHeight="1">
      <c r="A117" s="754"/>
      <c r="B117" s="755"/>
      <c r="C117" s="525" t="s">
        <v>536</v>
      </c>
      <c r="D117" s="528" t="s">
        <v>530</v>
      </c>
      <c r="E117" s="529" t="s">
        <v>531</v>
      </c>
      <c r="F117" s="412"/>
      <c r="G117" s="486"/>
    </row>
    <row r="118" spans="1:7" ht="13.7" customHeight="1">
      <c r="A118" s="754"/>
      <c r="B118" s="755"/>
      <c r="C118" s="520" t="s">
        <v>537</v>
      </c>
      <c r="D118" s="523"/>
      <c r="E118" s="504"/>
      <c r="F118" s="508">
        <f>IFERROR(D118/Feasibility!$C$24,0)</f>
        <v>0</v>
      </c>
      <c r="G118" s="413">
        <f>IFERROR(D118/Feasibility!$C$24/12,0)</f>
        <v>0</v>
      </c>
    </row>
    <row r="119" spans="1:7" ht="13.7" customHeight="1">
      <c r="A119" s="754"/>
      <c r="B119" s="755"/>
      <c r="C119" s="481" t="s">
        <v>538</v>
      </c>
      <c r="D119" s="542">
        <f>D118</f>
        <v>0</v>
      </c>
      <c r="E119" s="551">
        <f>E118</f>
        <v>0</v>
      </c>
      <c r="F119" s="566">
        <f>IFERROR(D119/Feasibility!$C$24,0)</f>
        <v>0</v>
      </c>
      <c r="G119" s="567">
        <f>IFERROR(D119/Feasibility!$C$24/12,0)</f>
        <v>0</v>
      </c>
    </row>
    <row r="120" spans="1:7" ht="13.7" customHeight="1">
      <c r="A120" s="754"/>
      <c r="B120" s="755"/>
      <c r="C120" s="524" t="s">
        <v>539</v>
      </c>
      <c r="D120" s="542">
        <f>+D51-D110-D116-D119</f>
        <v>46560.982857142866</v>
      </c>
      <c r="E120" s="551">
        <f>+E51-E110-E116-E119</f>
        <v>0</v>
      </c>
      <c r="F120" s="542">
        <f>+F51-F110-F116-F119</f>
        <v>2586.7212698412677</v>
      </c>
      <c r="G120" s="543">
        <f>+G51-G110-G116-G119</f>
        <v>215.56010582010586</v>
      </c>
    </row>
    <row r="121" spans="1:7" ht="13.7" customHeight="1">
      <c r="A121" s="721"/>
      <c r="B121" s="722"/>
      <c r="C121" s="525" t="s">
        <v>540</v>
      </c>
      <c r="D121" s="530"/>
      <c r="E121" s="514"/>
      <c r="F121" s="412"/>
      <c r="G121" s="498"/>
    </row>
    <row r="122" spans="1:7" ht="13.7" customHeight="1">
      <c r="A122" s="714">
        <v>6820</v>
      </c>
      <c r="B122" s="715"/>
      <c r="C122" s="520" t="s">
        <v>789</v>
      </c>
      <c r="D122" s="531"/>
      <c r="E122" s="531"/>
      <c r="F122" s="508">
        <f>IFERROR(D122/Feasibility!$C$24,0)</f>
        <v>0</v>
      </c>
      <c r="G122" s="413">
        <f>IFERROR(D122/Feasibility!$C$24/12,0)</f>
        <v>0</v>
      </c>
    </row>
    <row r="123" spans="1:7" ht="13.7" customHeight="1">
      <c r="A123" s="714">
        <v>6830</v>
      </c>
      <c r="B123" s="715"/>
      <c r="C123" s="520" t="s">
        <v>541</v>
      </c>
      <c r="D123" s="531"/>
      <c r="E123" s="531"/>
      <c r="F123" s="508">
        <f>IFERROR(D123/Feasibility!$C$24,0)</f>
        <v>0</v>
      </c>
      <c r="G123" s="413">
        <f>IFERROR(D123/Feasibility!$C$24/12,0)</f>
        <v>0</v>
      </c>
    </row>
    <row r="124" spans="1:7" ht="13.7" customHeight="1">
      <c r="A124" s="714">
        <v>6840</v>
      </c>
      <c r="B124" s="715"/>
      <c r="C124" s="520" t="s">
        <v>746</v>
      </c>
      <c r="D124" s="531"/>
      <c r="E124" s="531"/>
      <c r="F124" s="508">
        <f>IFERROR(D124/Feasibility!$C$24,0)</f>
        <v>0</v>
      </c>
      <c r="G124" s="413">
        <f>IFERROR(D124/Feasibility!$C$24/12,0)</f>
        <v>0</v>
      </c>
    </row>
    <row r="125" spans="1:7" ht="13.7" customHeight="1">
      <c r="A125" s="714">
        <v>6850</v>
      </c>
      <c r="B125" s="715"/>
      <c r="C125" s="520" t="s">
        <v>747</v>
      </c>
      <c r="D125" s="531"/>
      <c r="E125" s="531"/>
      <c r="F125" s="508">
        <f>IFERROR(D125/Feasibility!$C$24,0)</f>
        <v>0</v>
      </c>
      <c r="G125" s="413">
        <f>IFERROR(D125/Feasibility!$C$24/12,0)</f>
        <v>0</v>
      </c>
    </row>
    <row r="126" spans="1:7" ht="13.7" customHeight="1">
      <c r="A126" s="714">
        <v>6860</v>
      </c>
      <c r="B126" s="715"/>
      <c r="C126" s="520" t="s">
        <v>748</v>
      </c>
      <c r="D126" s="531"/>
      <c r="E126" s="531"/>
      <c r="F126" s="508">
        <f>IFERROR(D126/Feasibility!$C$24,0)</f>
        <v>0</v>
      </c>
      <c r="G126" s="413">
        <f>IFERROR(D126/Feasibility!$C$24/12,0)</f>
        <v>0</v>
      </c>
    </row>
    <row r="127" spans="1:7" ht="13.7" hidden="1" customHeight="1">
      <c r="A127" s="714">
        <v>6890</v>
      </c>
      <c r="B127" s="715"/>
      <c r="C127" s="520" t="s">
        <v>748</v>
      </c>
      <c r="D127" s="531"/>
      <c r="E127" s="504"/>
      <c r="F127" s="508">
        <f>IFERROR(D127/Feasibility!$C$24,0)</f>
        <v>0</v>
      </c>
      <c r="G127" s="413">
        <f>IFERROR(D127/Feasibility!$C$24/12,0)</f>
        <v>0</v>
      </c>
    </row>
    <row r="128" spans="1:7" ht="13.7" customHeight="1">
      <c r="A128" s="714" t="s">
        <v>542</v>
      </c>
      <c r="B128" s="715"/>
      <c r="C128" s="481" t="s">
        <v>543</v>
      </c>
      <c r="D128" s="549">
        <f>SUM(D122:D127)</f>
        <v>0</v>
      </c>
      <c r="E128" s="549">
        <f>SUM(E122:E127)</f>
        <v>0</v>
      </c>
      <c r="F128" s="549">
        <f>SUM(F122:F127)</f>
        <v>0</v>
      </c>
      <c r="G128" s="550">
        <f>SUM(G122:G127)</f>
        <v>0</v>
      </c>
    </row>
    <row r="129" spans="1:19" ht="13.7" customHeight="1">
      <c r="A129" s="756"/>
      <c r="B129" s="757"/>
      <c r="C129" s="524" t="s">
        <v>544</v>
      </c>
      <c r="D129" s="542">
        <f>D120-D128</f>
        <v>46560.982857142866</v>
      </c>
      <c r="E129" s="542">
        <f>E120-E128</f>
        <v>0</v>
      </c>
      <c r="F129" s="542">
        <f>F120-F128</f>
        <v>2586.7212698412677</v>
      </c>
      <c r="G129" s="543">
        <f>G120-G128</f>
        <v>215.56010582010586</v>
      </c>
    </row>
    <row r="130" spans="1:19" ht="13.7" customHeight="1">
      <c r="A130" s="714">
        <v>7190</v>
      </c>
      <c r="B130" s="715"/>
      <c r="C130" s="468" t="s">
        <v>545</v>
      </c>
      <c r="D130" s="516">
        <v>20197</v>
      </c>
      <c r="E130" s="485">
        <v>0</v>
      </c>
      <c r="F130" s="508">
        <f>IFERROR(D130/Feasibility!$C$24,0)</f>
        <v>1122.0555555555557</v>
      </c>
      <c r="G130" s="413">
        <f>IFERROR(D130/Feasibility!$C$24/12,0)</f>
        <v>93.504629629629633</v>
      </c>
    </row>
    <row r="131" spans="1:19" ht="13.7" customHeight="1">
      <c r="A131" s="533" t="s">
        <v>546</v>
      </c>
      <c r="B131" s="532"/>
      <c r="C131" s="532"/>
      <c r="D131" s="541" t="s">
        <v>547</v>
      </c>
      <c r="E131" s="541" t="s">
        <v>548</v>
      </c>
      <c r="F131" s="762" t="s">
        <v>549</v>
      </c>
      <c r="G131" s="763">
        <f>(D110-D102+D112+D128)/4</f>
        <v>64517.454285714281</v>
      </c>
      <c r="H131" s="13"/>
    </row>
    <row r="132" spans="1:19" ht="13.7" customHeight="1">
      <c r="A132" s="764" t="s">
        <v>550</v>
      </c>
      <c r="B132" s="765"/>
      <c r="C132" s="765"/>
      <c r="D132" s="534">
        <f>IFERROR(D110/Feasibility!$C$24,0)</f>
        <v>14523.045396825395</v>
      </c>
      <c r="E132" s="534">
        <f>D132/12</f>
        <v>1210.2537830687829</v>
      </c>
      <c r="F132" s="762"/>
      <c r="G132" s="763"/>
    </row>
    <row r="133" spans="1:19" ht="13.7" customHeight="1">
      <c r="A133" s="764" t="s">
        <v>551</v>
      </c>
      <c r="B133" s="765"/>
      <c r="C133" s="765"/>
      <c r="D133" s="535">
        <f>IFERROR(IF(I18=1,+(E14+D110)/Feasibility!$C$24,+D110/Feasibility!$C$24),0)</f>
        <v>14523.045396825395</v>
      </c>
      <c r="E133" s="534">
        <f>D133/12</f>
        <v>1210.2537830687829</v>
      </c>
      <c r="F133" s="762" t="s">
        <v>552</v>
      </c>
      <c r="G133" s="763">
        <f>(D110-D102+D112+D128)/3</f>
        <v>86023.272380952374</v>
      </c>
      <c r="H133" s="11"/>
    </row>
    <row r="134" spans="1:19" ht="24.75" customHeight="1" thickBot="1">
      <c r="A134" s="768" t="s">
        <v>553</v>
      </c>
      <c r="B134" s="769"/>
      <c r="C134" s="769"/>
      <c r="D134" s="536">
        <f>IFERROR(IF(I18=1,+((E14+D110)-(D91+D109))/Feasibility!$C$24,(+D110-(D91+D109))/Feasibility!$C$24),0)</f>
        <v>13839.434285714284</v>
      </c>
      <c r="E134" s="537">
        <f>D134/12</f>
        <v>1153.2861904761903</v>
      </c>
      <c r="F134" s="766"/>
      <c r="G134" s="767"/>
    </row>
    <row r="135" spans="1:19" ht="12.75" hidden="1" customHeight="1">
      <c r="A135" s="415"/>
      <c r="B135" s="414"/>
      <c r="C135" s="414"/>
      <c r="D135" s="26" t="s">
        <v>547</v>
      </c>
      <c r="E135" s="27" t="s">
        <v>548</v>
      </c>
      <c r="F135" s="17"/>
      <c r="G135" s="23"/>
    </row>
    <row r="136" spans="1:19" hidden="1">
      <c r="A136" s="415"/>
      <c r="B136" s="414"/>
      <c r="C136" s="414"/>
      <c r="D136" s="416"/>
      <c r="E136" s="417"/>
      <c r="F136" s="17"/>
      <c r="G136" s="418"/>
    </row>
    <row r="137" spans="1:19" s="32" customFormat="1" ht="13.7" hidden="1" customHeight="1">
      <c r="A137" s="28" t="s">
        <v>554</v>
      </c>
      <c r="B137" s="29"/>
      <c r="C137" s="29"/>
      <c r="D137" s="419"/>
      <c r="E137" s="419"/>
      <c r="F137" s="419"/>
      <c r="G137" s="420"/>
      <c r="H137" s="30"/>
      <c r="I137" s="30"/>
      <c r="J137" s="30"/>
      <c r="K137" s="31"/>
      <c r="L137" s="31"/>
    </row>
    <row r="138" spans="1:19" s="36" customFormat="1" ht="32.25" hidden="1" customHeight="1">
      <c r="A138" s="759" t="s">
        <v>555</v>
      </c>
      <c r="B138" s="760"/>
      <c r="C138" s="760"/>
      <c r="D138" s="760"/>
      <c r="E138" s="760"/>
      <c r="F138" s="760"/>
      <c r="G138" s="761"/>
      <c r="H138" s="33"/>
      <c r="I138" s="34"/>
      <c r="J138" s="34"/>
      <c r="K138" s="34"/>
      <c r="L138" s="35"/>
      <c r="M138" s="35"/>
      <c r="N138" s="35"/>
      <c r="O138" s="35"/>
      <c r="P138" s="35"/>
      <c r="Q138" s="35"/>
      <c r="R138" s="35"/>
      <c r="S138" s="35"/>
    </row>
    <row r="139" spans="1:19" s="36" customFormat="1" ht="42.75" hidden="1" customHeight="1">
      <c r="A139" s="770" t="s">
        <v>556</v>
      </c>
      <c r="B139" s="771"/>
      <c r="C139" s="771"/>
      <c r="D139" s="771"/>
      <c r="E139" s="771"/>
      <c r="F139" s="771"/>
      <c r="G139" s="772"/>
      <c r="H139" s="37"/>
      <c r="I139" s="38"/>
      <c r="J139" s="38"/>
      <c r="K139" s="38"/>
      <c r="L139" s="35"/>
      <c r="M139" s="35"/>
      <c r="N139" s="35"/>
      <c r="O139" s="35"/>
      <c r="P139" s="35"/>
      <c r="Q139" s="35"/>
      <c r="R139" s="35"/>
      <c r="S139" s="35"/>
    </row>
    <row r="140" spans="1:19" ht="44.45" hidden="1" customHeight="1">
      <c r="A140" s="759" t="s">
        <v>557</v>
      </c>
      <c r="B140" s="773"/>
      <c r="C140" s="773"/>
      <c r="D140" s="773"/>
      <c r="E140" s="773"/>
      <c r="F140" s="773"/>
      <c r="G140" s="774"/>
      <c r="H140" s="37"/>
      <c r="I140" s="25"/>
      <c r="J140" s="25"/>
      <c r="K140" s="25"/>
      <c r="L140" s="25"/>
      <c r="M140" s="25"/>
      <c r="N140" s="25"/>
      <c r="O140" s="25"/>
      <c r="P140" s="25"/>
      <c r="Q140" s="25"/>
      <c r="R140" s="25"/>
      <c r="S140" s="25"/>
    </row>
    <row r="141" spans="1:19" ht="29.25" hidden="1" customHeight="1">
      <c r="A141" s="770" t="s">
        <v>558</v>
      </c>
      <c r="B141" s="771"/>
      <c r="C141" s="771"/>
      <c r="D141" s="771"/>
      <c r="E141" s="771"/>
      <c r="F141" s="771"/>
      <c r="G141" s="772"/>
      <c r="H141" s="37"/>
      <c r="I141" s="25"/>
      <c r="J141" s="25"/>
      <c r="K141" s="25"/>
      <c r="L141" s="25"/>
      <c r="M141" s="25"/>
      <c r="N141" s="25"/>
      <c r="O141" s="25"/>
      <c r="P141" s="25"/>
      <c r="Q141" s="25"/>
      <c r="R141" s="25"/>
      <c r="S141" s="25"/>
    </row>
    <row r="142" spans="1:19" ht="30.2" hidden="1" customHeight="1">
      <c r="A142" s="759" t="s">
        <v>559</v>
      </c>
      <c r="B142" s="760"/>
      <c r="C142" s="760"/>
      <c r="D142" s="760"/>
      <c r="E142" s="760"/>
      <c r="F142" s="760"/>
      <c r="G142" s="761"/>
      <c r="H142" s="37"/>
      <c r="I142" s="25"/>
      <c r="J142" s="25"/>
      <c r="K142" s="25"/>
      <c r="L142" s="25"/>
      <c r="M142" s="25"/>
      <c r="N142" s="25"/>
      <c r="O142" s="25"/>
      <c r="P142" s="25"/>
      <c r="Q142" s="25"/>
      <c r="R142" s="25"/>
      <c r="S142" s="25"/>
    </row>
    <row r="143" spans="1:19" ht="33.75" hidden="1" customHeight="1">
      <c r="A143" s="759" t="s">
        <v>560</v>
      </c>
      <c r="B143" s="760"/>
      <c r="C143" s="760"/>
      <c r="D143" s="760"/>
      <c r="E143" s="760"/>
      <c r="F143" s="760"/>
      <c r="G143" s="761"/>
      <c r="H143" s="37"/>
      <c r="I143" s="25"/>
      <c r="J143" s="25"/>
      <c r="K143" s="25"/>
      <c r="L143" s="25"/>
      <c r="M143" s="25"/>
      <c r="N143" s="25"/>
      <c r="O143" s="25"/>
      <c r="P143" s="25"/>
      <c r="Q143" s="25"/>
      <c r="R143" s="25"/>
      <c r="S143" s="25"/>
    </row>
    <row r="144" spans="1:19">
      <c r="F144" s="17"/>
      <c r="G144" s="17"/>
    </row>
    <row r="145" spans="6:7">
      <c r="F145" s="17"/>
      <c r="G145" s="17"/>
    </row>
    <row r="146" spans="6:7">
      <c r="F146" s="17"/>
      <c r="G146" s="17"/>
    </row>
    <row r="147" spans="6:7">
      <c r="F147" s="17"/>
      <c r="G147" s="17"/>
    </row>
    <row r="148" spans="6:7">
      <c r="F148" s="17"/>
      <c r="G148" s="17"/>
    </row>
    <row r="149" spans="6:7">
      <c r="F149" s="17"/>
      <c r="G149" s="17"/>
    </row>
    <row r="150" spans="6:7">
      <c r="F150" s="17"/>
      <c r="G150" s="17"/>
    </row>
    <row r="151" spans="6:7">
      <c r="F151" s="17"/>
      <c r="G151" s="17"/>
    </row>
    <row r="152" spans="6:7">
      <c r="F152" s="17"/>
      <c r="G152" s="17"/>
    </row>
    <row r="153" spans="6:7">
      <c r="F153" s="17"/>
      <c r="G153" s="17"/>
    </row>
    <row r="154" spans="6:7">
      <c r="F154" s="17"/>
      <c r="G154" s="17"/>
    </row>
    <row r="155" spans="6:7">
      <c r="F155" s="17"/>
      <c r="G155" s="17"/>
    </row>
    <row r="156" spans="6:7">
      <c r="F156" s="17"/>
      <c r="G156" s="17"/>
    </row>
    <row r="157" spans="6:7">
      <c r="F157" s="17"/>
      <c r="G157" s="17"/>
    </row>
    <row r="158" spans="6:7">
      <c r="F158" s="17"/>
      <c r="G158" s="17"/>
    </row>
    <row r="159" spans="6:7">
      <c r="F159" s="17"/>
      <c r="G159" s="17"/>
    </row>
    <row r="160" spans="6:7">
      <c r="F160" s="17"/>
      <c r="G160" s="17"/>
    </row>
    <row r="161" spans="5:7">
      <c r="F161" s="17"/>
      <c r="G161" s="17"/>
    </row>
    <row r="162" spans="5:7">
      <c r="F162" s="17"/>
      <c r="G162" s="17"/>
    </row>
    <row r="163" spans="5:7">
      <c r="F163" s="17"/>
      <c r="G163" s="17"/>
    </row>
    <row r="164" spans="5:7">
      <c r="F164" s="17"/>
      <c r="G164" s="17"/>
    </row>
    <row r="165" spans="5:7">
      <c r="F165" s="17"/>
      <c r="G165" s="17"/>
    </row>
    <row r="166" spans="5:7">
      <c r="F166" s="17"/>
      <c r="G166" s="17"/>
    </row>
    <row r="167" spans="5:7">
      <c r="F167" s="17"/>
      <c r="G167" s="17"/>
    </row>
    <row r="168" spans="5:7">
      <c r="F168" s="17"/>
      <c r="G168" s="17"/>
    </row>
    <row r="169" spans="5:7">
      <c r="F169" s="17"/>
      <c r="G169" s="17"/>
    </row>
    <row r="170" spans="5:7">
      <c r="F170" s="17"/>
      <c r="G170" s="17"/>
    </row>
    <row r="171" spans="5:7">
      <c r="F171" s="17"/>
      <c r="G171" s="17"/>
    </row>
    <row r="172" spans="5:7">
      <c r="F172" s="17"/>
      <c r="G172" s="17"/>
    </row>
    <row r="173" spans="5:7">
      <c r="F173" s="17"/>
      <c r="G173" s="17"/>
    </row>
    <row r="174" spans="5:7">
      <c r="E174" s="15"/>
      <c r="F174" s="17"/>
      <c r="G174" s="17"/>
    </row>
    <row r="175" spans="5:7">
      <c r="E175" s="15"/>
      <c r="F175" s="17"/>
      <c r="G175" s="17"/>
    </row>
    <row r="176" spans="5:7">
      <c r="E176" s="15"/>
      <c r="F176" s="17"/>
      <c r="G176" s="17"/>
    </row>
    <row r="177" spans="5:7">
      <c r="E177" s="15"/>
      <c r="F177" s="17"/>
      <c r="G177" s="17"/>
    </row>
    <row r="178" spans="5:7">
      <c r="E178" s="15"/>
      <c r="F178" s="17"/>
      <c r="G178" s="17"/>
    </row>
  </sheetData>
  <sheetProtection formatCells="0" formatRows="0"/>
  <mergeCells count="124">
    <mergeCell ref="D16:E16"/>
    <mergeCell ref="D15:E15"/>
    <mergeCell ref="D11:E11"/>
    <mergeCell ref="A123:B123"/>
    <mergeCell ref="A95:B95"/>
    <mergeCell ref="A82:B82"/>
    <mergeCell ref="A83:B83"/>
    <mergeCell ref="A85:B85"/>
    <mergeCell ref="A86:B86"/>
    <mergeCell ref="A87:B87"/>
    <mergeCell ref="A88:B88"/>
    <mergeCell ref="D13:E13"/>
    <mergeCell ref="D14:E14"/>
    <mergeCell ref="D12:E12"/>
    <mergeCell ref="A89:B89"/>
    <mergeCell ref="A91:B91"/>
    <mergeCell ref="A92:B92"/>
    <mergeCell ref="A93:B93"/>
    <mergeCell ref="A94:B94"/>
    <mergeCell ref="A90:B90"/>
    <mergeCell ref="A81:B81"/>
    <mergeCell ref="A68:B68"/>
    <mergeCell ref="A69:B69"/>
    <mergeCell ref="A71:B71"/>
    <mergeCell ref="A129:B129"/>
    <mergeCell ref="A14:B14"/>
    <mergeCell ref="A19:B19"/>
    <mergeCell ref="A25:B25"/>
    <mergeCell ref="A143:G143"/>
    <mergeCell ref="A130:B130"/>
    <mergeCell ref="F131:F132"/>
    <mergeCell ref="G131:G132"/>
    <mergeCell ref="A132:C132"/>
    <mergeCell ref="A133:C133"/>
    <mergeCell ref="F133:F134"/>
    <mergeCell ref="G133:G134"/>
    <mergeCell ref="A134:C134"/>
    <mergeCell ref="A138:G138"/>
    <mergeCell ref="A139:G139"/>
    <mergeCell ref="A140:G140"/>
    <mergeCell ref="A141:G141"/>
    <mergeCell ref="A142:G142"/>
    <mergeCell ref="A128:B128"/>
    <mergeCell ref="A113:B113"/>
    <mergeCell ref="A114:B114"/>
    <mergeCell ref="A115:B115"/>
    <mergeCell ref="A122:B122"/>
    <mergeCell ref="A126:B126"/>
    <mergeCell ref="A127:B127"/>
    <mergeCell ref="A116:B121"/>
    <mergeCell ref="A112:B112"/>
    <mergeCell ref="A96:B96"/>
    <mergeCell ref="A97:B97"/>
    <mergeCell ref="A98:B98"/>
    <mergeCell ref="A99:B99"/>
    <mergeCell ref="A101:B101"/>
    <mergeCell ref="A102:B102"/>
    <mergeCell ref="A103:B103"/>
    <mergeCell ref="A104:B104"/>
    <mergeCell ref="A107:B107"/>
    <mergeCell ref="A108:B108"/>
    <mergeCell ref="A109:B109"/>
    <mergeCell ref="A105:B105"/>
    <mergeCell ref="A106:B106"/>
    <mergeCell ref="A110:B111"/>
    <mergeCell ref="A100:B100"/>
    <mergeCell ref="A124:B124"/>
    <mergeCell ref="A125:B125"/>
    <mergeCell ref="A72:B72"/>
    <mergeCell ref="A73:B73"/>
    <mergeCell ref="A74:B74"/>
    <mergeCell ref="A75:B75"/>
    <mergeCell ref="A76:B76"/>
    <mergeCell ref="A78:B78"/>
    <mergeCell ref="A79:B79"/>
    <mergeCell ref="A80:B80"/>
    <mergeCell ref="A70:B70"/>
    <mergeCell ref="A77:B77"/>
    <mergeCell ref="A67:B67"/>
    <mergeCell ref="A56:B56"/>
    <mergeCell ref="A57:B57"/>
    <mergeCell ref="A58:B58"/>
    <mergeCell ref="A59:B59"/>
    <mergeCell ref="A60:B60"/>
    <mergeCell ref="A61:B61"/>
    <mergeCell ref="A62:B62"/>
    <mergeCell ref="A63:B63"/>
    <mergeCell ref="A64:B64"/>
    <mergeCell ref="A65:B65"/>
    <mergeCell ref="A66:B66"/>
    <mergeCell ref="A55:B55"/>
    <mergeCell ref="A40:B40"/>
    <mergeCell ref="A41:B41"/>
    <mergeCell ref="A42:B42"/>
    <mergeCell ref="A50:B50"/>
    <mergeCell ref="A52:B52"/>
    <mergeCell ref="A32:B39"/>
    <mergeCell ref="A43:B49"/>
    <mergeCell ref="A54:B54"/>
    <mergeCell ref="A51:B51"/>
    <mergeCell ref="A31:B31"/>
    <mergeCell ref="A2:G2"/>
    <mergeCell ref="A29:B30"/>
    <mergeCell ref="D19:E19"/>
    <mergeCell ref="D18:E18"/>
    <mergeCell ref="A1:G1"/>
    <mergeCell ref="A20:E20"/>
    <mergeCell ref="A21:B21"/>
    <mergeCell ref="A22:B22"/>
    <mergeCell ref="A23:B23"/>
    <mergeCell ref="A24:B24"/>
    <mergeCell ref="A26:E26"/>
    <mergeCell ref="A27:B27"/>
    <mergeCell ref="A28:B28"/>
    <mergeCell ref="F15:G26"/>
    <mergeCell ref="D5:E5"/>
    <mergeCell ref="D4:E4"/>
    <mergeCell ref="D3:E3"/>
    <mergeCell ref="D10:E10"/>
    <mergeCell ref="D9:E9"/>
    <mergeCell ref="D8:E8"/>
    <mergeCell ref="D7:E7"/>
    <mergeCell ref="D6:E6"/>
    <mergeCell ref="D17:E17"/>
  </mergeCells>
  <phoneticPr fontId="17" type="noConversion"/>
  <conditionalFormatting sqref="L1">
    <cfRule type="cellIs" dxfId="21" priority="1" stopIfTrue="1" operator="equal">
      <formula>0</formula>
    </cfRule>
  </conditionalFormatting>
  <dataValidations count="2">
    <dataValidation type="list" allowBlank="1" showInputMessage="1" showErrorMessage="1" sqref="C22:C24" xr:uid="{00000000-0002-0000-0500-000000000000}">
      <formula1>$L$22:$L$26</formula1>
    </dataValidation>
    <dataValidation type="list" allowBlank="1" showInputMessage="1" showErrorMessage="1" sqref="A22:B24" xr:uid="{00000000-0002-0000-0500-000001000000}">
      <formula1>"60%,55%,50%,45%,40%,35%,30%,None,Other"</formula1>
    </dataValidation>
  </dataValidations>
  <printOptions horizontalCentered="1"/>
  <pageMargins left="0.25" right="0.25" top="0.85" bottom="0.5" header="0.25" footer="0.25"/>
  <pageSetup scale="81" firstPageNumber="6" fitToHeight="0" orientation="portrait" r:id="rId1"/>
  <headerFooter>
    <oddHeader xml:space="preserve">&amp;LState of California
Department of Housing and Community Development
Committee Date: 6/25/2020&amp;RBusiness, Consumer Services and Housing Agency
Award Date: 6/26/2020
Contract No: 20-NPLH-14571 (Comp)&amp;KFF0000
</oddHeader>
    <oddFooter>&amp;L&amp;"Times New Roman,Italic"NOFA: September 27, 2019&amp;C&amp;"Times New Roman,Italic"Page &amp;P&amp;R&amp;"Times New Roman,Italic"&amp;F</oddFooter>
  </headerFooter>
  <rowBreaks count="2" manualBreakCount="2">
    <brk id="51" max="6" man="1"/>
    <brk id="110" max="6"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O78"/>
  <sheetViews>
    <sheetView showGridLines="0" tabSelected="1" topLeftCell="A48" zoomScaleNormal="100" zoomScaleSheetLayoutView="100" workbookViewId="0">
      <selection activeCell="A55" sqref="A55:N55"/>
    </sheetView>
  </sheetViews>
  <sheetFormatPr defaultColWidth="8" defaultRowHeight="12.75"/>
  <cols>
    <col min="1" max="3" width="8.7109375" style="1" customWidth="1"/>
    <col min="4" max="4" width="9.7109375" style="1" customWidth="1"/>
    <col min="5" max="6" width="10.28515625" style="1" customWidth="1"/>
    <col min="7" max="7" width="10.7109375" style="1" customWidth="1"/>
    <col min="8" max="8" width="10.42578125" style="1" customWidth="1"/>
    <col min="9" max="10" width="10.28515625" style="1" customWidth="1"/>
    <col min="11" max="11" width="9.42578125" style="1" customWidth="1"/>
    <col min="12" max="12" width="10.42578125" style="1" customWidth="1"/>
    <col min="13" max="14" width="10.28515625" style="1" customWidth="1"/>
    <col min="15" max="15" width="9.28515625" style="1" customWidth="1"/>
    <col min="16" max="16384" width="8" style="1"/>
  </cols>
  <sheetData>
    <row r="1" spans="1:15" ht="15" customHeight="1">
      <c r="A1" s="798" t="s">
        <v>289</v>
      </c>
      <c r="B1" s="799"/>
      <c r="C1" s="799"/>
      <c r="D1" s="799"/>
      <c r="E1" s="819" t="str">
        <f>Summary!C6</f>
        <v>Marin</v>
      </c>
      <c r="F1" s="819"/>
      <c r="G1" s="819"/>
      <c r="H1" s="818" t="s">
        <v>290</v>
      </c>
      <c r="I1" s="818"/>
      <c r="J1" s="800">
        <v>174000</v>
      </c>
      <c r="K1" s="800"/>
      <c r="L1" s="800"/>
      <c r="M1" s="800"/>
      <c r="N1" s="801"/>
      <c r="O1" s="104"/>
    </row>
    <row r="2" spans="1:15" ht="15.75" thickBot="1">
      <c r="A2" s="795" t="s">
        <v>291</v>
      </c>
      <c r="B2" s="796"/>
      <c r="C2" s="796"/>
      <c r="D2" s="796"/>
      <c r="E2" s="796"/>
      <c r="F2" s="796"/>
      <c r="G2" s="796"/>
      <c r="H2" s="796"/>
      <c r="I2" s="796"/>
      <c r="J2" s="796"/>
      <c r="K2" s="796"/>
      <c r="L2" s="796"/>
      <c r="M2" s="796"/>
      <c r="N2" s="797"/>
      <c r="O2" s="104"/>
    </row>
    <row r="3" spans="1:15" ht="59.25" customHeight="1">
      <c r="A3" s="454" t="s">
        <v>292</v>
      </c>
      <c r="B3" s="455" t="s">
        <v>770</v>
      </c>
      <c r="C3" s="455" t="s">
        <v>293</v>
      </c>
      <c r="D3" s="456" t="s">
        <v>686</v>
      </c>
      <c r="E3" s="455" t="s">
        <v>294</v>
      </c>
      <c r="F3" s="455" t="s">
        <v>295</v>
      </c>
      <c r="G3" s="457" t="s">
        <v>296</v>
      </c>
      <c r="H3" s="455" t="s">
        <v>297</v>
      </c>
      <c r="I3" s="802" t="s">
        <v>298</v>
      </c>
      <c r="J3" s="803"/>
      <c r="K3" s="458" t="s">
        <v>300</v>
      </c>
      <c r="L3" s="561" t="s">
        <v>299</v>
      </c>
      <c r="M3" s="806" t="s">
        <v>301</v>
      </c>
      <c r="N3" s="807"/>
      <c r="O3" s="6"/>
    </row>
    <row r="4" spans="1:15">
      <c r="A4" s="364">
        <v>1</v>
      </c>
      <c r="B4" s="365">
        <v>0.2</v>
      </c>
      <c r="C4" s="366">
        <v>17</v>
      </c>
      <c r="D4" s="366">
        <v>17</v>
      </c>
      <c r="E4" s="367">
        <v>17</v>
      </c>
      <c r="F4" s="368">
        <v>608</v>
      </c>
      <c r="G4" s="368">
        <v>0</v>
      </c>
      <c r="H4" s="369">
        <f t="shared" ref="H4:H23" si="0">F4-G4</f>
        <v>608</v>
      </c>
      <c r="I4" s="804">
        <f>C4*F4</f>
        <v>10336</v>
      </c>
      <c r="J4" s="805"/>
      <c r="K4" s="348">
        <v>0</v>
      </c>
      <c r="L4" s="348">
        <v>17</v>
      </c>
      <c r="M4" s="348"/>
      <c r="N4" s="370"/>
      <c r="O4" s="283"/>
    </row>
    <row r="5" spans="1:15">
      <c r="A5" s="364">
        <v>1</v>
      </c>
      <c r="B5" s="365"/>
      <c r="C5" s="366">
        <v>1</v>
      </c>
      <c r="D5" s="366"/>
      <c r="E5" s="367"/>
      <c r="F5" s="368"/>
      <c r="G5" s="368"/>
      <c r="H5" s="369">
        <f t="shared" si="0"/>
        <v>0</v>
      </c>
      <c r="I5" s="804"/>
      <c r="J5" s="805"/>
      <c r="K5" s="348"/>
      <c r="L5" s="348"/>
      <c r="M5" s="348"/>
      <c r="N5" s="370"/>
      <c r="O5" s="283"/>
    </row>
    <row r="6" spans="1:15">
      <c r="A6" s="364"/>
      <c r="B6" s="365"/>
      <c r="C6" s="366"/>
      <c r="D6" s="366"/>
      <c r="E6" s="367"/>
      <c r="F6" s="368"/>
      <c r="G6" s="368"/>
      <c r="H6" s="369">
        <f t="shared" si="0"/>
        <v>0</v>
      </c>
      <c r="I6" s="804"/>
      <c r="J6" s="805"/>
      <c r="K6" s="348"/>
      <c r="L6" s="348"/>
      <c r="M6" s="348"/>
      <c r="N6" s="370"/>
      <c r="O6" s="283"/>
    </row>
    <row r="7" spans="1:15">
      <c r="A7" s="364"/>
      <c r="B7" s="365"/>
      <c r="C7" s="366"/>
      <c r="D7" s="366"/>
      <c r="E7" s="367"/>
      <c r="F7" s="368"/>
      <c r="G7" s="368"/>
      <c r="H7" s="369">
        <f t="shared" si="0"/>
        <v>0</v>
      </c>
      <c r="I7" s="804"/>
      <c r="J7" s="805"/>
      <c r="K7" s="348"/>
      <c r="L7" s="348"/>
      <c r="M7" s="348"/>
      <c r="N7" s="370"/>
      <c r="O7" s="283"/>
    </row>
    <row r="8" spans="1:15">
      <c r="A8" s="364"/>
      <c r="B8" s="365"/>
      <c r="C8" s="366"/>
      <c r="D8" s="366"/>
      <c r="E8" s="367"/>
      <c r="F8" s="368"/>
      <c r="G8" s="368"/>
      <c r="H8" s="369">
        <f t="shared" si="0"/>
        <v>0</v>
      </c>
      <c r="I8" s="804"/>
      <c r="J8" s="805"/>
      <c r="K8" s="348"/>
      <c r="L8" s="348"/>
      <c r="M8" s="348"/>
      <c r="N8" s="370"/>
      <c r="O8" s="283"/>
    </row>
    <row r="9" spans="1:15">
      <c r="A9" s="364"/>
      <c r="B9" s="365"/>
      <c r="C9" s="366"/>
      <c r="D9" s="366"/>
      <c r="E9" s="367"/>
      <c r="F9" s="368"/>
      <c r="G9" s="368"/>
      <c r="H9" s="369">
        <f t="shared" si="0"/>
        <v>0</v>
      </c>
      <c r="I9" s="804"/>
      <c r="J9" s="805"/>
      <c r="K9" s="348"/>
      <c r="L9" s="348"/>
      <c r="M9" s="348"/>
      <c r="N9" s="370"/>
      <c r="O9" s="283"/>
    </row>
    <row r="10" spans="1:15">
      <c r="A10" s="364"/>
      <c r="B10" s="365"/>
      <c r="C10" s="366"/>
      <c r="D10" s="366"/>
      <c r="E10" s="367"/>
      <c r="F10" s="368"/>
      <c r="G10" s="368"/>
      <c r="H10" s="369">
        <f t="shared" si="0"/>
        <v>0</v>
      </c>
      <c r="I10" s="804"/>
      <c r="J10" s="805"/>
      <c r="K10" s="348"/>
      <c r="L10" s="348"/>
      <c r="M10" s="348"/>
      <c r="N10" s="370"/>
      <c r="O10" s="283"/>
    </row>
    <row r="11" spans="1:15">
      <c r="A11" s="364"/>
      <c r="B11" s="365"/>
      <c r="C11" s="366"/>
      <c r="D11" s="366"/>
      <c r="E11" s="367"/>
      <c r="F11" s="368"/>
      <c r="G11" s="368"/>
      <c r="H11" s="369">
        <f t="shared" si="0"/>
        <v>0</v>
      </c>
      <c r="I11" s="804"/>
      <c r="J11" s="805"/>
      <c r="K11" s="348"/>
      <c r="L11" s="348"/>
      <c r="M11" s="348"/>
      <c r="N11" s="370"/>
      <c r="O11" s="283"/>
    </row>
    <row r="12" spans="1:15">
      <c r="A12" s="364"/>
      <c r="B12" s="365"/>
      <c r="C12" s="366"/>
      <c r="D12" s="366"/>
      <c r="E12" s="367"/>
      <c r="F12" s="368"/>
      <c r="G12" s="368"/>
      <c r="H12" s="369">
        <f t="shared" si="0"/>
        <v>0</v>
      </c>
      <c r="I12" s="804"/>
      <c r="J12" s="805"/>
      <c r="K12" s="348"/>
      <c r="L12" s="348"/>
      <c r="M12" s="348"/>
      <c r="N12" s="370"/>
      <c r="O12" s="283"/>
    </row>
    <row r="13" spans="1:15">
      <c r="A13" s="364"/>
      <c r="B13" s="365"/>
      <c r="C13" s="366"/>
      <c r="D13" s="366"/>
      <c r="E13" s="367"/>
      <c r="F13" s="368"/>
      <c r="G13" s="368"/>
      <c r="H13" s="369">
        <f t="shared" si="0"/>
        <v>0</v>
      </c>
      <c r="I13" s="804"/>
      <c r="J13" s="805"/>
      <c r="K13" s="348"/>
      <c r="L13" s="348"/>
      <c r="M13" s="348"/>
      <c r="N13" s="370"/>
      <c r="O13" s="283"/>
    </row>
    <row r="14" spans="1:15" ht="12.2" customHeight="1">
      <c r="A14" s="364"/>
      <c r="B14" s="365"/>
      <c r="C14" s="366"/>
      <c r="D14" s="366"/>
      <c r="E14" s="367"/>
      <c r="F14" s="368"/>
      <c r="G14" s="368"/>
      <c r="H14" s="369">
        <f t="shared" si="0"/>
        <v>0</v>
      </c>
      <c r="I14" s="804"/>
      <c r="J14" s="805"/>
      <c r="K14" s="348"/>
      <c r="L14" s="348"/>
      <c r="M14" s="348"/>
      <c r="N14" s="370"/>
      <c r="O14" s="283"/>
    </row>
    <row r="15" spans="1:15" ht="13.7" customHeight="1">
      <c r="A15" s="364"/>
      <c r="B15" s="365"/>
      <c r="C15" s="366"/>
      <c r="D15" s="366"/>
      <c r="E15" s="367"/>
      <c r="F15" s="368"/>
      <c r="G15" s="368"/>
      <c r="H15" s="369">
        <f t="shared" si="0"/>
        <v>0</v>
      </c>
      <c r="I15" s="804"/>
      <c r="J15" s="805"/>
      <c r="K15" s="348"/>
      <c r="L15" s="348"/>
      <c r="M15" s="348"/>
      <c r="N15" s="370"/>
      <c r="O15" s="283"/>
    </row>
    <row r="16" spans="1:15">
      <c r="A16" s="364"/>
      <c r="B16" s="365"/>
      <c r="C16" s="366"/>
      <c r="D16" s="366"/>
      <c r="E16" s="367"/>
      <c r="F16" s="368"/>
      <c r="G16" s="368"/>
      <c r="H16" s="369">
        <f t="shared" si="0"/>
        <v>0</v>
      </c>
      <c r="I16" s="804"/>
      <c r="J16" s="805"/>
      <c r="K16" s="348"/>
      <c r="L16" s="348"/>
      <c r="M16" s="348"/>
      <c r="N16" s="370"/>
      <c r="O16" s="283"/>
    </row>
    <row r="17" spans="1:15">
      <c r="A17" s="364"/>
      <c r="B17" s="365"/>
      <c r="C17" s="366"/>
      <c r="D17" s="366"/>
      <c r="E17" s="367"/>
      <c r="F17" s="368"/>
      <c r="G17" s="368"/>
      <c r="H17" s="369">
        <f t="shared" si="0"/>
        <v>0</v>
      </c>
      <c r="I17" s="804"/>
      <c r="J17" s="805"/>
      <c r="K17" s="348"/>
      <c r="L17" s="348"/>
      <c r="M17" s="348"/>
      <c r="N17" s="370"/>
      <c r="O17" s="283"/>
    </row>
    <row r="18" spans="1:15">
      <c r="A18" s="364"/>
      <c r="B18" s="365"/>
      <c r="C18" s="366"/>
      <c r="D18" s="366"/>
      <c r="E18" s="367"/>
      <c r="F18" s="368"/>
      <c r="G18" s="368"/>
      <c r="H18" s="369">
        <f t="shared" si="0"/>
        <v>0</v>
      </c>
      <c r="I18" s="804"/>
      <c r="J18" s="805"/>
      <c r="K18" s="348"/>
      <c r="L18" s="348"/>
      <c r="M18" s="348"/>
      <c r="N18" s="370"/>
      <c r="O18" s="283"/>
    </row>
    <row r="19" spans="1:15">
      <c r="A19" s="364"/>
      <c r="B19" s="365"/>
      <c r="C19" s="366"/>
      <c r="D19" s="366"/>
      <c r="E19" s="367"/>
      <c r="F19" s="368"/>
      <c r="G19" s="368"/>
      <c r="H19" s="369">
        <f t="shared" si="0"/>
        <v>0</v>
      </c>
      <c r="I19" s="804"/>
      <c r="J19" s="805"/>
      <c r="K19" s="348"/>
      <c r="L19" s="348"/>
      <c r="M19" s="348"/>
      <c r="N19" s="370"/>
      <c r="O19" s="283"/>
    </row>
    <row r="20" spans="1:15">
      <c r="A20" s="364"/>
      <c r="B20" s="365"/>
      <c r="C20" s="366"/>
      <c r="D20" s="366"/>
      <c r="E20" s="367"/>
      <c r="F20" s="368"/>
      <c r="G20" s="368"/>
      <c r="H20" s="369">
        <f t="shared" si="0"/>
        <v>0</v>
      </c>
      <c r="I20" s="804"/>
      <c r="J20" s="805"/>
      <c r="K20" s="348"/>
      <c r="L20" s="306"/>
      <c r="M20" s="348"/>
      <c r="N20" s="370"/>
      <c r="O20" s="283"/>
    </row>
    <row r="21" spans="1:15">
      <c r="A21" s="364"/>
      <c r="B21" s="365"/>
      <c r="C21" s="366"/>
      <c r="D21" s="366"/>
      <c r="E21" s="367"/>
      <c r="F21" s="368"/>
      <c r="G21" s="368"/>
      <c r="H21" s="369">
        <f t="shared" si="0"/>
        <v>0</v>
      </c>
      <c r="I21" s="804"/>
      <c r="J21" s="805"/>
      <c r="K21" s="348"/>
      <c r="L21" s="348"/>
      <c r="M21" s="348"/>
      <c r="N21" s="370"/>
      <c r="O21" s="283"/>
    </row>
    <row r="22" spans="1:15">
      <c r="A22" s="364"/>
      <c r="B22" s="365"/>
      <c r="C22" s="366"/>
      <c r="D22" s="366"/>
      <c r="E22" s="367"/>
      <c r="F22" s="368"/>
      <c r="G22" s="368"/>
      <c r="H22" s="369">
        <f t="shared" si="0"/>
        <v>0</v>
      </c>
      <c r="I22" s="804"/>
      <c r="J22" s="805"/>
      <c r="K22" s="348"/>
      <c r="L22" s="348"/>
      <c r="M22" s="348"/>
      <c r="N22" s="370"/>
      <c r="O22" s="283"/>
    </row>
    <row r="23" spans="1:15">
      <c r="A23" s="364"/>
      <c r="B23" s="365"/>
      <c r="C23" s="304"/>
      <c r="D23" s="304"/>
      <c r="E23" s="367"/>
      <c r="F23" s="368"/>
      <c r="G23" s="368"/>
      <c r="H23" s="369">
        <f t="shared" si="0"/>
        <v>0</v>
      </c>
      <c r="I23" s="804"/>
      <c r="J23" s="805"/>
      <c r="K23" s="348"/>
      <c r="L23" s="348"/>
      <c r="M23" s="348"/>
      <c r="N23" s="370"/>
      <c r="O23" s="283"/>
    </row>
    <row r="24" spans="1:15" ht="15" customHeight="1" thickBot="1">
      <c r="A24" s="453" t="s">
        <v>286</v>
      </c>
      <c r="B24" s="2"/>
      <c r="C24" s="361">
        <f>SUM(C4:C23)</f>
        <v>18</v>
      </c>
      <c r="D24" s="361">
        <f>SUM(D4:D23)</f>
        <v>17</v>
      </c>
      <c r="E24" s="362">
        <f>SUM(E4:E23)</f>
        <v>17</v>
      </c>
      <c r="F24" s="363"/>
      <c r="G24" s="363"/>
      <c r="H24" s="371">
        <f>SUM(H4:H23)</f>
        <v>608</v>
      </c>
      <c r="I24" s="838">
        <f t="shared" ref="I24:K24" si="1">SUM(I4:I23)</f>
        <v>10336</v>
      </c>
      <c r="J24" s="839"/>
      <c r="K24" s="361">
        <f t="shared" si="1"/>
        <v>0</v>
      </c>
      <c r="L24" s="562">
        <f>SUM(L4:L23)</f>
        <v>17</v>
      </c>
      <c r="M24" s="562">
        <f>SUM(M4:M23)</f>
        <v>0</v>
      </c>
      <c r="N24" s="563"/>
      <c r="O24" s="283"/>
    </row>
    <row r="25" spans="1:15" s="98" customFormat="1" ht="15" customHeight="1">
      <c r="A25" s="375"/>
      <c r="B25" s="376"/>
      <c r="C25" s="811" t="s">
        <v>687</v>
      </c>
      <c r="D25" s="812"/>
      <c r="E25" s="812"/>
      <c r="F25" s="813"/>
      <c r="G25" s="808" t="s">
        <v>687</v>
      </c>
      <c r="H25" s="809"/>
      <c r="I25" s="809"/>
      <c r="J25" s="810"/>
      <c r="K25" s="811" t="s">
        <v>302</v>
      </c>
      <c r="L25" s="812"/>
      <c r="M25" s="812"/>
      <c r="N25" s="813"/>
    </row>
    <row r="26" spans="1:15" s="99" customFormat="1" ht="12.75" customHeight="1">
      <c r="A26" s="784" t="s">
        <v>303</v>
      </c>
      <c r="B26" s="787" t="s">
        <v>304</v>
      </c>
      <c r="C26" s="377" t="s">
        <v>305</v>
      </c>
      <c r="D26" s="790" t="s">
        <v>796</v>
      </c>
      <c r="E26" s="791"/>
      <c r="F26" s="792"/>
      <c r="G26" s="377" t="s">
        <v>305</v>
      </c>
      <c r="H26" s="790" t="s">
        <v>306</v>
      </c>
      <c r="I26" s="791"/>
      <c r="J26" s="792"/>
      <c r="K26" s="377" t="s">
        <v>305</v>
      </c>
      <c r="L26" s="790" t="s">
        <v>306</v>
      </c>
      <c r="M26" s="791"/>
      <c r="N26" s="792"/>
    </row>
    <row r="27" spans="1:15" s="98" customFormat="1" ht="12.75" customHeight="1">
      <c r="A27" s="785"/>
      <c r="B27" s="788"/>
      <c r="C27" s="793" t="s">
        <v>307</v>
      </c>
      <c r="D27" s="778" t="s">
        <v>308</v>
      </c>
      <c r="E27" s="779" t="s">
        <v>309</v>
      </c>
      <c r="F27" s="794" t="s">
        <v>310</v>
      </c>
      <c r="G27" s="793" t="s">
        <v>307</v>
      </c>
      <c r="H27" s="778" t="s">
        <v>308</v>
      </c>
      <c r="I27" s="779" t="s">
        <v>309</v>
      </c>
      <c r="J27" s="794" t="s">
        <v>310</v>
      </c>
      <c r="K27" s="793" t="s">
        <v>307</v>
      </c>
      <c r="L27" s="778" t="s">
        <v>308</v>
      </c>
      <c r="M27" s="779" t="s">
        <v>309</v>
      </c>
      <c r="N27" s="794" t="s">
        <v>310</v>
      </c>
    </row>
    <row r="28" spans="1:15" s="98" customFormat="1" ht="33.75" customHeight="1">
      <c r="A28" s="786"/>
      <c r="B28" s="789"/>
      <c r="C28" s="793"/>
      <c r="D28" s="779"/>
      <c r="E28" s="779"/>
      <c r="F28" s="794"/>
      <c r="G28" s="793"/>
      <c r="H28" s="779"/>
      <c r="I28" s="779"/>
      <c r="J28" s="794"/>
      <c r="K28" s="793"/>
      <c r="L28" s="779"/>
      <c r="M28" s="779"/>
      <c r="N28" s="794"/>
    </row>
    <row r="29" spans="1:15" s="100" customFormat="1">
      <c r="A29" s="378">
        <f t="shared" ref="A29:B44" si="2">A4</f>
        <v>1</v>
      </c>
      <c r="B29" s="379">
        <f t="shared" si="2"/>
        <v>0.2</v>
      </c>
      <c r="C29" s="380">
        <v>17</v>
      </c>
      <c r="D29" s="381">
        <v>1648</v>
      </c>
      <c r="E29" s="382">
        <f t="shared" ref="E29:E44" si="3">(D29-(H4))*C29</f>
        <v>17680</v>
      </c>
      <c r="F29" s="383">
        <f>IF(I4=0,0,(E29-(I4))*C29)</f>
        <v>124848</v>
      </c>
      <c r="G29" s="380"/>
      <c r="H29" s="381"/>
      <c r="I29" s="382">
        <f t="shared" ref="I29:I44" si="4">(H29-(H4))*G29</f>
        <v>0</v>
      </c>
      <c r="J29" s="383">
        <f t="shared" ref="J29:J44" si="5">IF(I4=0,0,(H29-(I4))*G29)</f>
        <v>0</v>
      </c>
      <c r="K29" s="384"/>
      <c r="L29" s="385"/>
      <c r="M29" s="382">
        <f t="shared" ref="M29:M44" si="6">(L29-(H4))*K29</f>
        <v>0</v>
      </c>
      <c r="N29" s="383">
        <f t="shared" ref="N29:N44" si="7">IF(I4=0,0,(L29-(I4))*K29)</f>
        <v>0</v>
      </c>
    </row>
    <row r="30" spans="1:15" s="100" customFormat="1">
      <c r="A30" s="378">
        <f t="shared" si="2"/>
        <v>1</v>
      </c>
      <c r="B30" s="379">
        <f t="shared" si="2"/>
        <v>0</v>
      </c>
      <c r="C30" s="380"/>
      <c r="D30" s="381"/>
      <c r="E30" s="382">
        <f t="shared" si="3"/>
        <v>0</v>
      </c>
      <c r="F30" s="383">
        <f t="shared" ref="F30:F44" si="8">IF(I5=0,0,(D30-(I5))*C30)</f>
        <v>0</v>
      </c>
      <c r="G30" s="380"/>
      <c r="H30" s="381"/>
      <c r="I30" s="382">
        <f t="shared" si="4"/>
        <v>0</v>
      </c>
      <c r="J30" s="383">
        <f t="shared" si="5"/>
        <v>0</v>
      </c>
      <c r="K30" s="384"/>
      <c r="L30" s="385"/>
      <c r="M30" s="382">
        <f t="shared" si="6"/>
        <v>0</v>
      </c>
      <c r="N30" s="383">
        <f t="shared" si="7"/>
        <v>0</v>
      </c>
    </row>
    <row r="31" spans="1:15" s="100" customFormat="1">
      <c r="A31" s="378">
        <f t="shared" si="2"/>
        <v>0</v>
      </c>
      <c r="B31" s="379">
        <f t="shared" si="2"/>
        <v>0</v>
      </c>
      <c r="C31" s="380"/>
      <c r="D31" s="381"/>
      <c r="E31" s="382">
        <f t="shared" si="3"/>
        <v>0</v>
      </c>
      <c r="F31" s="383">
        <f t="shared" si="8"/>
        <v>0</v>
      </c>
      <c r="G31" s="380"/>
      <c r="H31" s="381"/>
      <c r="I31" s="382">
        <f t="shared" si="4"/>
        <v>0</v>
      </c>
      <c r="J31" s="383">
        <f t="shared" si="5"/>
        <v>0</v>
      </c>
      <c r="K31" s="384"/>
      <c r="L31" s="385"/>
      <c r="M31" s="382">
        <f t="shared" si="6"/>
        <v>0</v>
      </c>
      <c r="N31" s="383">
        <f t="shared" si="7"/>
        <v>0</v>
      </c>
    </row>
    <row r="32" spans="1:15" s="100" customFormat="1">
      <c r="A32" s="378">
        <f t="shared" si="2"/>
        <v>0</v>
      </c>
      <c r="B32" s="379">
        <f t="shared" ref="B32:B44" si="9">B7</f>
        <v>0</v>
      </c>
      <c r="C32" s="380"/>
      <c r="D32" s="381"/>
      <c r="E32" s="382">
        <f t="shared" si="3"/>
        <v>0</v>
      </c>
      <c r="F32" s="383">
        <f t="shared" si="8"/>
        <v>0</v>
      </c>
      <c r="G32" s="380"/>
      <c r="H32" s="381"/>
      <c r="I32" s="382">
        <f t="shared" si="4"/>
        <v>0</v>
      </c>
      <c r="J32" s="383">
        <f t="shared" si="5"/>
        <v>0</v>
      </c>
      <c r="K32" s="384"/>
      <c r="L32" s="385"/>
      <c r="M32" s="382">
        <f t="shared" si="6"/>
        <v>0</v>
      </c>
      <c r="N32" s="383">
        <f t="shared" si="7"/>
        <v>0</v>
      </c>
    </row>
    <row r="33" spans="1:14" s="100" customFormat="1">
      <c r="A33" s="378">
        <f t="shared" si="2"/>
        <v>0</v>
      </c>
      <c r="B33" s="379">
        <f t="shared" si="9"/>
        <v>0</v>
      </c>
      <c r="C33" s="380"/>
      <c r="D33" s="381"/>
      <c r="E33" s="382">
        <f t="shared" si="3"/>
        <v>0</v>
      </c>
      <c r="F33" s="383">
        <f t="shared" si="8"/>
        <v>0</v>
      </c>
      <c r="G33" s="380"/>
      <c r="H33" s="381"/>
      <c r="I33" s="382">
        <f t="shared" si="4"/>
        <v>0</v>
      </c>
      <c r="J33" s="383">
        <f t="shared" si="5"/>
        <v>0</v>
      </c>
      <c r="K33" s="386"/>
      <c r="L33" s="387"/>
      <c r="M33" s="382">
        <f t="shared" si="6"/>
        <v>0</v>
      </c>
      <c r="N33" s="383">
        <f t="shared" si="7"/>
        <v>0</v>
      </c>
    </row>
    <row r="34" spans="1:14" s="100" customFormat="1">
      <c r="A34" s="378">
        <f t="shared" si="2"/>
        <v>0</v>
      </c>
      <c r="B34" s="379">
        <f t="shared" si="9"/>
        <v>0</v>
      </c>
      <c r="C34" s="380"/>
      <c r="D34" s="381"/>
      <c r="E34" s="382">
        <f t="shared" si="3"/>
        <v>0</v>
      </c>
      <c r="F34" s="383">
        <f t="shared" si="8"/>
        <v>0</v>
      </c>
      <c r="G34" s="380"/>
      <c r="H34" s="381"/>
      <c r="I34" s="382">
        <f t="shared" si="4"/>
        <v>0</v>
      </c>
      <c r="J34" s="383">
        <f t="shared" si="5"/>
        <v>0</v>
      </c>
      <c r="K34" s="386"/>
      <c r="L34" s="387"/>
      <c r="M34" s="382">
        <f t="shared" si="6"/>
        <v>0</v>
      </c>
      <c r="N34" s="383">
        <f t="shared" si="7"/>
        <v>0</v>
      </c>
    </row>
    <row r="35" spans="1:14" s="100" customFormat="1">
      <c r="A35" s="378">
        <f t="shared" si="2"/>
        <v>0</v>
      </c>
      <c r="B35" s="379">
        <f t="shared" si="9"/>
        <v>0</v>
      </c>
      <c r="C35" s="380"/>
      <c r="D35" s="381"/>
      <c r="E35" s="382">
        <f t="shared" si="3"/>
        <v>0</v>
      </c>
      <c r="F35" s="383">
        <f t="shared" si="8"/>
        <v>0</v>
      </c>
      <c r="G35" s="380"/>
      <c r="H35" s="381"/>
      <c r="I35" s="382">
        <f t="shared" si="4"/>
        <v>0</v>
      </c>
      <c r="J35" s="383">
        <f t="shared" si="5"/>
        <v>0</v>
      </c>
      <c r="K35" s="386"/>
      <c r="L35" s="387"/>
      <c r="M35" s="382">
        <f t="shared" si="6"/>
        <v>0</v>
      </c>
      <c r="N35" s="383">
        <f t="shared" si="7"/>
        <v>0</v>
      </c>
    </row>
    <row r="36" spans="1:14" s="100" customFormat="1">
      <c r="A36" s="378">
        <f t="shared" si="2"/>
        <v>0</v>
      </c>
      <c r="B36" s="379">
        <f t="shared" si="9"/>
        <v>0</v>
      </c>
      <c r="C36" s="380"/>
      <c r="D36" s="381"/>
      <c r="E36" s="382">
        <f t="shared" si="3"/>
        <v>0</v>
      </c>
      <c r="F36" s="383">
        <f t="shared" si="8"/>
        <v>0</v>
      </c>
      <c r="G36" s="380"/>
      <c r="H36" s="381"/>
      <c r="I36" s="382">
        <f t="shared" si="4"/>
        <v>0</v>
      </c>
      <c r="J36" s="383">
        <f t="shared" si="5"/>
        <v>0</v>
      </c>
      <c r="K36" s="386"/>
      <c r="L36" s="387"/>
      <c r="M36" s="382">
        <f t="shared" si="6"/>
        <v>0</v>
      </c>
      <c r="N36" s="383">
        <f t="shared" si="7"/>
        <v>0</v>
      </c>
    </row>
    <row r="37" spans="1:14" s="100" customFormat="1">
      <c r="A37" s="378">
        <f t="shared" si="2"/>
        <v>0</v>
      </c>
      <c r="B37" s="379">
        <f t="shared" si="9"/>
        <v>0</v>
      </c>
      <c r="C37" s="380"/>
      <c r="D37" s="381"/>
      <c r="E37" s="382">
        <f t="shared" si="3"/>
        <v>0</v>
      </c>
      <c r="F37" s="383">
        <f t="shared" si="8"/>
        <v>0</v>
      </c>
      <c r="G37" s="380"/>
      <c r="H37" s="381"/>
      <c r="I37" s="382">
        <f t="shared" si="4"/>
        <v>0</v>
      </c>
      <c r="J37" s="383">
        <f t="shared" si="5"/>
        <v>0</v>
      </c>
      <c r="K37" s="386"/>
      <c r="L37" s="387"/>
      <c r="M37" s="382">
        <f t="shared" si="6"/>
        <v>0</v>
      </c>
      <c r="N37" s="383">
        <f t="shared" si="7"/>
        <v>0</v>
      </c>
    </row>
    <row r="38" spans="1:14" s="100" customFormat="1">
      <c r="A38" s="378">
        <f t="shared" si="2"/>
        <v>0</v>
      </c>
      <c r="B38" s="379">
        <f t="shared" si="9"/>
        <v>0</v>
      </c>
      <c r="C38" s="380"/>
      <c r="D38" s="381"/>
      <c r="E38" s="382">
        <f t="shared" si="3"/>
        <v>0</v>
      </c>
      <c r="F38" s="383">
        <f t="shared" si="8"/>
        <v>0</v>
      </c>
      <c r="G38" s="380"/>
      <c r="H38" s="381"/>
      <c r="I38" s="382">
        <f t="shared" si="4"/>
        <v>0</v>
      </c>
      <c r="J38" s="383">
        <f t="shared" si="5"/>
        <v>0</v>
      </c>
      <c r="K38" s="386"/>
      <c r="L38" s="387"/>
      <c r="M38" s="382">
        <f t="shared" si="6"/>
        <v>0</v>
      </c>
      <c r="N38" s="383">
        <f t="shared" si="7"/>
        <v>0</v>
      </c>
    </row>
    <row r="39" spans="1:14" s="100" customFormat="1">
      <c r="A39" s="378">
        <f t="shared" si="2"/>
        <v>0</v>
      </c>
      <c r="B39" s="379">
        <f t="shared" si="9"/>
        <v>0</v>
      </c>
      <c r="C39" s="380"/>
      <c r="D39" s="381"/>
      <c r="E39" s="382">
        <f t="shared" si="3"/>
        <v>0</v>
      </c>
      <c r="F39" s="383">
        <f t="shared" si="8"/>
        <v>0</v>
      </c>
      <c r="G39" s="380"/>
      <c r="H39" s="381"/>
      <c r="I39" s="382">
        <f t="shared" si="4"/>
        <v>0</v>
      </c>
      <c r="J39" s="383">
        <f t="shared" si="5"/>
        <v>0</v>
      </c>
      <c r="K39" s="386"/>
      <c r="L39" s="387"/>
      <c r="M39" s="382">
        <f t="shared" si="6"/>
        <v>0</v>
      </c>
      <c r="N39" s="383">
        <f t="shared" si="7"/>
        <v>0</v>
      </c>
    </row>
    <row r="40" spans="1:14" s="100" customFormat="1">
      <c r="A40" s="378">
        <f t="shared" si="2"/>
        <v>0</v>
      </c>
      <c r="B40" s="379">
        <f t="shared" si="9"/>
        <v>0</v>
      </c>
      <c r="C40" s="380"/>
      <c r="D40" s="381"/>
      <c r="E40" s="382">
        <f t="shared" si="3"/>
        <v>0</v>
      </c>
      <c r="F40" s="383">
        <f t="shared" si="8"/>
        <v>0</v>
      </c>
      <c r="G40" s="380"/>
      <c r="H40" s="381"/>
      <c r="I40" s="382">
        <f t="shared" si="4"/>
        <v>0</v>
      </c>
      <c r="J40" s="383">
        <f t="shared" si="5"/>
        <v>0</v>
      </c>
      <c r="K40" s="386"/>
      <c r="L40" s="387"/>
      <c r="M40" s="382">
        <f t="shared" si="6"/>
        <v>0</v>
      </c>
      <c r="N40" s="383">
        <f t="shared" si="7"/>
        <v>0</v>
      </c>
    </row>
    <row r="41" spans="1:14" s="100" customFormat="1">
      <c r="A41" s="378">
        <f t="shared" si="2"/>
        <v>0</v>
      </c>
      <c r="B41" s="379">
        <f t="shared" si="9"/>
        <v>0</v>
      </c>
      <c r="C41" s="380"/>
      <c r="D41" s="381"/>
      <c r="E41" s="382">
        <f t="shared" si="3"/>
        <v>0</v>
      </c>
      <c r="F41" s="383">
        <f t="shared" si="8"/>
        <v>0</v>
      </c>
      <c r="G41" s="380"/>
      <c r="H41" s="381"/>
      <c r="I41" s="382">
        <f t="shared" si="4"/>
        <v>0</v>
      </c>
      <c r="J41" s="383">
        <f t="shared" si="5"/>
        <v>0</v>
      </c>
      <c r="K41" s="386"/>
      <c r="L41" s="387"/>
      <c r="M41" s="382">
        <f t="shared" si="6"/>
        <v>0</v>
      </c>
      <c r="N41" s="383">
        <f t="shared" si="7"/>
        <v>0</v>
      </c>
    </row>
    <row r="42" spans="1:14" s="100" customFormat="1">
      <c r="A42" s="378">
        <f t="shared" si="2"/>
        <v>0</v>
      </c>
      <c r="B42" s="379">
        <f t="shared" si="9"/>
        <v>0</v>
      </c>
      <c r="C42" s="380"/>
      <c r="D42" s="381"/>
      <c r="E42" s="382">
        <f t="shared" si="3"/>
        <v>0</v>
      </c>
      <c r="F42" s="383">
        <f t="shared" si="8"/>
        <v>0</v>
      </c>
      <c r="G42" s="380"/>
      <c r="H42" s="381"/>
      <c r="I42" s="382">
        <f t="shared" si="4"/>
        <v>0</v>
      </c>
      <c r="J42" s="383">
        <f t="shared" si="5"/>
        <v>0</v>
      </c>
      <c r="K42" s="386"/>
      <c r="L42" s="387"/>
      <c r="M42" s="382">
        <f t="shared" si="6"/>
        <v>0</v>
      </c>
      <c r="N42" s="383">
        <f t="shared" si="7"/>
        <v>0</v>
      </c>
    </row>
    <row r="43" spans="1:14" s="100" customFormat="1">
      <c r="A43" s="378">
        <f t="shared" si="2"/>
        <v>0</v>
      </c>
      <c r="B43" s="379">
        <f t="shared" si="9"/>
        <v>0</v>
      </c>
      <c r="C43" s="380"/>
      <c r="D43" s="381"/>
      <c r="E43" s="382">
        <f t="shared" si="3"/>
        <v>0</v>
      </c>
      <c r="F43" s="383">
        <f t="shared" si="8"/>
        <v>0</v>
      </c>
      <c r="G43" s="380"/>
      <c r="H43" s="381"/>
      <c r="I43" s="382">
        <f t="shared" si="4"/>
        <v>0</v>
      </c>
      <c r="J43" s="383">
        <f t="shared" si="5"/>
        <v>0</v>
      </c>
      <c r="K43" s="386"/>
      <c r="L43" s="387"/>
      <c r="M43" s="382">
        <f t="shared" si="6"/>
        <v>0</v>
      </c>
      <c r="N43" s="383">
        <f t="shared" si="7"/>
        <v>0</v>
      </c>
    </row>
    <row r="44" spans="1:14" s="100" customFormat="1" ht="13.5" thickBot="1">
      <c r="A44" s="378">
        <f t="shared" si="2"/>
        <v>0</v>
      </c>
      <c r="B44" s="379">
        <f t="shared" si="9"/>
        <v>0</v>
      </c>
      <c r="C44" s="388"/>
      <c r="D44" s="389"/>
      <c r="E44" s="390">
        <f t="shared" si="3"/>
        <v>0</v>
      </c>
      <c r="F44" s="391">
        <f t="shared" si="8"/>
        <v>0</v>
      </c>
      <c r="G44" s="388"/>
      <c r="H44" s="389"/>
      <c r="I44" s="390">
        <f t="shared" si="4"/>
        <v>0</v>
      </c>
      <c r="J44" s="391">
        <f t="shared" si="5"/>
        <v>0</v>
      </c>
      <c r="K44" s="392"/>
      <c r="L44" s="393"/>
      <c r="M44" s="390">
        <f t="shared" si="6"/>
        <v>0</v>
      </c>
      <c r="N44" s="391">
        <f t="shared" si="7"/>
        <v>0</v>
      </c>
    </row>
    <row r="45" spans="1:14" s="98" customFormat="1" ht="14.25" customHeight="1">
      <c r="A45" s="394"/>
      <c r="B45" s="395"/>
      <c r="C45" s="780">
        <f>SUM(C29:C44)</f>
        <v>17</v>
      </c>
      <c r="D45" s="396" t="s">
        <v>311</v>
      </c>
      <c r="E45" s="397">
        <f>SUM(E29:E44)</f>
        <v>17680</v>
      </c>
      <c r="F45" s="398">
        <f>SUM(F29:F44)</f>
        <v>124848</v>
      </c>
      <c r="G45" s="782">
        <f>SUM(G29:G44)</f>
        <v>0</v>
      </c>
      <c r="H45" s="396" t="s">
        <v>311</v>
      </c>
      <c r="I45" s="397">
        <f>SUM(I29:I44)</f>
        <v>0</v>
      </c>
      <c r="J45" s="398">
        <f>SUM(J29:J44)</f>
        <v>0</v>
      </c>
      <c r="K45" s="782">
        <f>SUM(K29:K44)</f>
        <v>0</v>
      </c>
      <c r="L45" s="396" t="s">
        <v>311</v>
      </c>
      <c r="M45" s="399">
        <f>SUM(M29:M44)</f>
        <v>0</v>
      </c>
      <c r="N45" s="400">
        <f>SUM(N29:N44)</f>
        <v>0</v>
      </c>
    </row>
    <row r="46" spans="1:14" s="98" customFormat="1" ht="14.25" customHeight="1" thickBot="1">
      <c r="A46" s="394"/>
      <c r="B46" s="395"/>
      <c r="C46" s="781"/>
      <c r="D46" s="401" t="s">
        <v>312</v>
      </c>
      <c r="E46" s="402">
        <f>E45*12</f>
        <v>212160</v>
      </c>
      <c r="F46" s="403">
        <f>F45*12</f>
        <v>1498176</v>
      </c>
      <c r="G46" s="783"/>
      <c r="H46" s="401" t="s">
        <v>312</v>
      </c>
      <c r="I46" s="404">
        <f>I45*12</f>
        <v>0</v>
      </c>
      <c r="J46" s="405">
        <f>J45*12</f>
        <v>0</v>
      </c>
      <c r="K46" s="783"/>
      <c r="L46" s="401" t="s">
        <v>312</v>
      </c>
      <c r="M46" s="406">
        <f>M45*12</f>
        <v>0</v>
      </c>
      <c r="N46" s="407">
        <f>N45*12</f>
        <v>0</v>
      </c>
    </row>
    <row r="47" spans="1:14" s="98" customFormat="1">
      <c r="A47" s="820"/>
      <c r="B47" s="821"/>
      <c r="C47" s="821"/>
      <c r="D47" s="826"/>
      <c r="E47" s="826"/>
      <c r="F47" s="826"/>
      <c r="G47" s="826"/>
      <c r="H47" s="408"/>
      <c r="I47" s="102"/>
      <c r="J47" s="408"/>
      <c r="K47" s="372" t="s">
        <v>313</v>
      </c>
      <c r="L47" s="373">
        <f>SUM(E46,I46,M46)</f>
        <v>212160</v>
      </c>
      <c r="M47" s="408"/>
      <c r="N47" s="409"/>
    </row>
    <row r="48" spans="1:14" s="98" customFormat="1">
      <c r="A48" s="820" t="s">
        <v>314</v>
      </c>
      <c r="B48" s="821"/>
      <c r="C48" s="822"/>
      <c r="D48" s="823"/>
      <c r="E48" s="824"/>
      <c r="F48" s="824"/>
      <c r="G48" s="825"/>
      <c r="H48" s="410"/>
      <c r="I48" s="316"/>
      <c r="J48" s="410"/>
      <c r="K48" s="374" t="s">
        <v>315</v>
      </c>
      <c r="L48" s="411">
        <v>0</v>
      </c>
      <c r="M48" s="408"/>
      <c r="N48" s="409"/>
    </row>
    <row r="49" spans="1:14" s="98" customFormat="1" ht="14.25" customHeight="1">
      <c r="A49" s="832" t="s">
        <v>316</v>
      </c>
      <c r="B49" s="833"/>
      <c r="C49" s="833"/>
      <c r="D49" s="833"/>
      <c r="E49" s="833"/>
      <c r="F49" s="833"/>
      <c r="G49" s="833"/>
      <c r="H49" s="833"/>
      <c r="I49" s="833"/>
      <c r="J49" s="833"/>
      <c r="K49" s="833"/>
      <c r="L49" s="833"/>
      <c r="M49" s="833"/>
      <c r="N49" s="834"/>
    </row>
    <row r="50" spans="1:14" s="98" customFormat="1" ht="15" customHeight="1">
      <c r="A50" s="835" t="s">
        <v>317</v>
      </c>
      <c r="B50" s="836"/>
      <c r="C50" s="836"/>
      <c r="D50" s="836"/>
      <c r="E50" s="836"/>
      <c r="F50" s="836"/>
      <c r="G50" s="836"/>
      <c r="H50" s="836"/>
      <c r="I50" s="836"/>
      <c r="J50" s="836"/>
      <c r="K50" s="836"/>
      <c r="L50" s="836"/>
      <c r="M50" s="836"/>
      <c r="N50" s="837"/>
    </row>
    <row r="51" spans="1:14" s="104" customFormat="1" ht="75.2" customHeight="1">
      <c r="A51" s="614" t="s">
        <v>806</v>
      </c>
      <c r="B51" s="830"/>
      <c r="C51" s="830"/>
      <c r="D51" s="830"/>
      <c r="E51" s="830"/>
      <c r="F51" s="830"/>
      <c r="G51" s="830"/>
      <c r="H51" s="830"/>
      <c r="I51" s="830"/>
      <c r="J51" s="830"/>
      <c r="K51" s="830"/>
      <c r="L51" s="830"/>
      <c r="M51" s="830"/>
      <c r="N51" s="831"/>
    </row>
    <row r="52" spans="1:14" s="98" customFormat="1">
      <c r="A52" s="827" t="s">
        <v>318</v>
      </c>
      <c r="B52" s="828"/>
      <c r="C52" s="828"/>
      <c r="D52" s="828"/>
      <c r="E52" s="828"/>
      <c r="F52" s="828"/>
      <c r="G52" s="828"/>
      <c r="H52" s="828"/>
      <c r="I52" s="828"/>
      <c r="J52" s="828"/>
      <c r="K52" s="828"/>
      <c r="L52" s="828"/>
      <c r="M52" s="828"/>
      <c r="N52" s="829"/>
    </row>
    <row r="53" spans="1:14" s="6" customFormat="1" ht="75.2" customHeight="1">
      <c r="A53" s="614" t="s">
        <v>807</v>
      </c>
      <c r="B53" s="615"/>
      <c r="C53" s="615"/>
      <c r="D53" s="615"/>
      <c r="E53" s="615"/>
      <c r="F53" s="615"/>
      <c r="G53" s="615"/>
      <c r="H53" s="615"/>
      <c r="I53" s="615"/>
      <c r="J53" s="615"/>
      <c r="K53" s="615"/>
      <c r="L53" s="615"/>
      <c r="M53" s="615"/>
      <c r="N53" s="817"/>
    </row>
    <row r="54" spans="1:14" s="282" customFormat="1" ht="14.25" customHeight="1">
      <c r="A54" s="814" t="s">
        <v>319</v>
      </c>
      <c r="B54" s="815"/>
      <c r="C54" s="815"/>
      <c r="D54" s="815"/>
      <c r="E54" s="815"/>
      <c r="F54" s="815"/>
      <c r="G54" s="815"/>
      <c r="H54" s="815"/>
      <c r="I54" s="815"/>
      <c r="J54" s="815"/>
      <c r="K54" s="815"/>
      <c r="L54" s="815"/>
      <c r="M54" s="815"/>
      <c r="N54" s="816"/>
    </row>
    <row r="55" spans="1:14" s="282" customFormat="1" ht="75.2" customHeight="1">
      <c r="A55" s="614" t="s">
        <v>809</v>
      </c>
      <c r="B55" s="830"/>
      <c r="C55" s="830"/>
      <c r="D55" s="830"/>
      <c r="E55" s="830"/>
      <c r="F55" s="830"/>
      <c r="G55" s="830"/>
      <c r="H55" s="830"/>
      <c r="I55" s="830"/>
      <c r="J55" s="830"/>
      <c r="K55" s="830"/>
      <c r="L55" s="830"/>
      <c r="M55" s="830"/>
      <c r="N55" s="831"/>
    </row>
    <row r="56" spans="1:14" s="282" customFormat="1" ht="12.75" customHeight="1">
      <c r="A56" s="814" t="s">
        <v>320</v>
      </c>
      <c r="B56" s="815"/>
      <c r="C56" s="815"/>
      <c r="D56" s="815"/>
      <c r="E56" s="815"/>
      <c r="F56" s="815"/>
      <c r="G56" s="815"/>
      <c r="H56" s="815"/>
      <c r="I56" s="815"/>
      <c r="J56" s="815"/>
      <c r="K56" s="815"/>
      <c r="L56" s="815"/>
      <c r="M56" s="815"/>
      <c r="N56" s="816"/>
    </row>
    <row r="57" spans="1:14" s="282" customFormat="1" ht="75.2" customHeight="1">
      <c r="A57" s="614" t="s">
        <v>808</v>
      </c>
      <c r="B57" s="615"/>
      <c r="C57" s="615"/>
      <c r="D57" s="615"/>
      <c r="E57" s="615"/>
      <c r="F57" s="615"/>
      <c r="G57" s="615"/>
      <c r="H57" s="615"/>
      <c r="I57" s="615"/>
      <c r="J57" s="615"/>
      <c r="K57" s="615"/>
      <c r="L57" s="615"/>
      <c r="M57" s="615"/>
      <c r="N57" s="817"/>
    </row>
    <row r="58" spans="1:14" s="282" customFormat="1" ht="15.75" customHeight="1">
      <c r="A58" s="814" t="s">
        <v>288</v>
      </c>
      <c r="B58" s="815"/>
      <c r="C58" s="815"/>
      <c r="D58" s="815"/>
      <c r="E58" s="815"/>
      <c r="F58" s="815"/>
      <c r="G58" s="815"/>
      <c r="H58" s="815"/>
      <c r="I58" s="815"/>
      <c r="J58" s="815"/>
      <c r="K58" s="815"/>
      <c r="L58" s="815"/>
      <c r="M58" s="815"/>
      <c r="N58" s="816"/>
    </row>
    <row r="59" spans="1:14" s="104" customFormat="1" ht="75.2" customHeight="1" thickBot="1">
      <c r="A59" s="650"/>
      <c r="B59" s="651"/>
      <c r="C59" s="651"/>
      <c r="D59" s="651"/>
      <c r="E59" s="651"/>
      <c r="F59" s="651"/>
      <c r="G59" s="651"/>
      <c r="H59" s="651"/>
      <c r="I59" s="651"/>
      <c r="J59" s="651"/>
      <c r="K59" s="651"/>
      <c r="L59" s="651"/>
      <c r="M59" s="651"/>
      <c r="N59" s="652"/>
    </row>
    <row r="78" spans="7:7">
      <c r="G78" s="307"/>
    </row>
  </sheetData>
  <sheetProtection formatCells="0" formatRows="0"/>
  <mergeCells count="66">
    <mergeCell ref="I21:J21"/>
    <mergeCell ref="I22:J22"/>
    <mergeCell ref="I23:J23"/>
    <mergeCell ref="I24:J24"/>
    <mergeCell ref="I16:J16"/>
    <mergeCell ref="I17:J17"/>
    <mergeCell ref="I18:J18"/>
    <mergeCell ref="I19:J19"/>
    <mergeCell ref="I20:J20"/>
    <mergeCell ref="I11:J11"/>
    <mergeCell ref="I12:J12"/>
    <mergeCell ref="I13:J13"/>
    <mergeCell ref="I14:J14"/>
    <mergeCell ref="I15:J15"/>
    <mergeCell ref="A47:C47"/>
    <mergeCell ref="D47:G47"/>
    <mergeCell ref="A52:N52"/>
    <mergeCell ref="A55:N55"/>
    <mergeCell ref="A49:N49"/>
    <mergeCell ref="A50:N50"/>
    <mergeCell ref="A51:N51"/>
    <mergeCell ref="A53:N53"/>
    <mergeCell ref="A54:N54"/>
    <mergeCell ref="A56:N56"/>
    <mergeCell ref="A57:N57"/>
    <mergeCell ref="A58:N58"/>
    <mergeCell ref="H1:I1"/>
    <mergeCell ref="E1:G1"/>
    <mergeCell ref="C25:F25"/>
    <mergeCell ref="H26:J26"/>
    <mergeCell ref="I10:J10"/>
    <mergeCell ref="K45:K46"/>
    <mergeCell ref="A48:C48"/>
    <mergeCell ref="D48:G48"/>
    <mergeCell ref="J27:J28"/>
    <mergeCell ref="K27:K28"/>
    <mergeCell ref="L27:L28"/>
    <mergeCell ref="M27:M28"/>
    <mergeCell ref="N27:N28"/>
    <mergeCell ref="A59:N59"/>
    <mergeCell ref="A2:N2"/>
    <mergeCell ref="A1:D1"/>
    <mergeCell ref="J1:N1"/>
    <mergeCell ref="I3:J3"/>
    <mergeCell ref="I4:J4"/>
    <mergeCell ref="I5:J5"/>
    <mergeCell ref="I6:J6"/>
    <mergeCell ref="L26:N26"/>
    <mergeCell ref="M3:N3"/>
    <mergeCell ref="G25:J25"/>
    <mergeCell ref="K25:N25"/>
    <mergeCell ref="I27:I28"/>
    <mergeCell ref="I7:J7"/>
    <mergeCell ref="I8:J8"/>
    <mergeCell ref="I9:J9"/>
    <mergeCell ref="H27:H28"/>
    <mergeCell ref="C45:C46"/>
    <mergeCell ref="G45:G46"/>
    <mergeCell ref="A26:A28"/>
    <mergeCell ref="B26:B28"/>
    <mergeCell ref="D26:F26"/>
    <mergeCell ref="C27:C28"/>
    <mergeCell ref="D27:D28"/>
    <mergeCell ref="E27:E28"/>
    <mergeCell ref="F27:F28"/>
    <mergeCell ref="G27:G28"/>
  </mergeCells>
  <phoneticPr fontId="37" type="noConversion"/>
  <dataValidations xWindow="1068" yWindow="420" count="3">
    <dataValidation type="list" allowBlank="1" showInputMessage="1" showErrorMessage="1" sqref="N4:N23" xr:uid="{00000000-0002-0000-0600-000000000000}">
      <formula1>"AHSC, CalHome, HHC, HOME, IIG, MHP, NHTF, NPLH, SHMHP, TOD, VHHP"</formula1>
    </dataValidation>
    <dataValidation type="list" allowBlank="1" promptTitle="Services from Operating Budget " prompt="UMR 8314(e): For 2017, limits shall apply to all Supportive Services Costs paid as Operating Expenses. These limits shall be increased each year by 2.5% under four population scenarios. Non-measurable population not included as a drop down." sqref="K3:L3" xr:uid="{00000000-0002-0000-0600-000001000000}">
      <formula1>"Homeless,,At-Risk of Homeless"</formula1>
    </dataValidation>
    <dataValidation type="list" allowBlank="1" showInputMessage="1" showErrorMessage="1" sqref="A4:A23" xr:uid="{00000000-0002-0000-0600-000002000000}">
      <formula1>"1,2,3,4,5,6,7,8"</formula1>
    </dataValidation>
  </dataValidations>
  <printOptions horizontalCentered="1"/>
  <pageMargins left="0.25" right="0.25" top="0.85" bottom="0.5" header="0.25" footer="0.25"/>
  <pageSetup scale="74" firstPageNumber="2" fitToHeight="0" orientation="portrait" horizontalDpi="300" verticalDpi="300" r:id="rId1"/>
  <headerFooter>
    <oddHeader xml:space="preserve">&amp;LState of California
Department of Housing and Community Development
Committee Date: 6/25/2020&amp;RBusiness, Consumer Services and Housing Agency
Award Date: 6/26/2020
Contract No: 20-NPLH-14571 (Comp)&amp;KFF0000
</oddHeader>
    <oddFooter>&amp;L&amp;"Times New Roman,Italic"NOFA: September 27, 2019&amp;C&amp;"Times New Roman,Italic"Page &amp;P&amp;R&amp;"Times New Roman,Italic"&amp;F</oddFooter>
  </headerFooter>
  <legacyDrawing r:id="rId2"/>
  <extLst>
    <ext xmlns:x14="http://schemas.microsoft.com/office/spreadsheetml/2009/9/main" uri="{CCE6A557-97BC-4b89-ADB6-D9C93CAAB3DF}">
      <x14:dataValidations xmlns:xm="http://schemas.microsoft.com/office/excel/2006/main" xWindow="1068" yWindow="420" count="1">
        <x14:dataValidation type="list" allowBlank="1" showInputMessage="1" showErrorMessage="1" xr:uid="{00000000-0002-0000-0600-000003000000}">
          <x14:formula1>
            <xm:f>'Drop Down'!$AF$3:$AF$14</xm:f>
          </x14:formula1>
          <xm:sqref>B4:B23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pageSetUpPr fitToPage="1"/>
  </sheetPr>
  <dimension ref="A1:AR260"/>
  <sheetViews>
    <sheetView showGridLines="0" zoomScaleNormal="100" zoomScaleSheetLayoutView="100" workbookViewId="0">
      <pane xSplit="3" ySplit="4" topLeftCell="F30" activePane="bottomRight" state="frozen"/>
      <selection pane="topRight" activeCell="C3" sqref="C3:F3"/>
      <selection pane="bottomLeft" activeCell="C3" sqref="C3:F3"/>
      <selection pane="bottomRight" activeCell="F13" sqref="F13"/>
    </sheetView>
  </sheetViews>
  <sheetFormatPr defaultColWidth="9.140625" defaultRowHeight="12.75"/>
  <cols>
    <col min="1" max="1" width="9.42578125" style="10" customWidth="1"/>
    <col min="2" max="2" width="16.42578125" style="10" customWidth="1"/>
    <col min="3" max="3" width="7.42578125" style="10" bestFit="1" customWidth="1"/>
    <col min="4" max="18" width="10.42578125" style="10" customWidth="1"/>
    <col min="19" max="24" width="9.140625" style="10" customWidth="1"/>
    <col min="25" max="43" width="9.140625" style="10" hidden="1" customWidth="1"/>
    <col min="44" max="44" width="10.42578125" style="10" customWidth="1"/>
    <col min="45" max="16384" width="9.140625" style="10"/>
  </cols>
  <sheetData>
    <row r="1" spans="1:44" ht="13.7" customHeight="1">
      <c r="A1" s="847" t="str">
        <f>CONCATENATE("Cash Flow Analysis - ",Summary!C3)</f>
        <v>Cash Flow Analysis - America's Best Value Inn - Corte Madera Motel</v>
      </c>
      <c r="B1" s="848"/>
      <c r="C1" s="848"/>
      <c r="D1" s="848"/>
      <c r="E1" s="848"/>
      <c r="F1" s="848"/>
      <c r="G1" s="848"/>
      <c r="H1" s="848"/>
      <c r="I1" s="848"/>
      <c r="J1" s="848"/>
      <c r="K1" s="848"/>
      <c r="L1" s="848"/>
      <c r="M1" s="848"/>
      <c r="N1" s="848"/>
      <c r="O1" s="848"/>
      <c r="P1" s="848"/>
      <c r="Q1" s="848"/>
      <c r="R1" s="848"/>
      <c r="S1" s="848"/>
      <c r="T1" s="848"/>
      <c r="U1" s="848"/>
      <c r="V1" s="848"/>
      <c r="W1" s="848"/>
      <c r="X1" s="848"/>
    </row>
    <row r="2" spans="1:44" s="39" customFormat="1" ht="15.75" customHeight="1">
      <c r="A2" s="330" t="s">
        <v>561</v>
      </c>
      <c r="B2" s="331"/>
      <c r="C2" s="332"/>
      <c r="D2" s="333">
        <v>1</v>
      </c>
      <c r="E2" s="313" t="s">
        <v>562</v>
      </c>
      <c r="F2" s="334"/>
      <c r="G2" s="335">
        <v>2</v>
      </c>
      <c r="H2" s="314" t="s">
        <v>563</v>
      </c>
      <c r="I2" s="336"/>
      <c r="J2" s="207"/>
      <c r="K2" s="208"/>
      <c r="L2" s="209"/>
      <c r="M2" s="210"/>
      <c r="N2" s="211"/>
      <c r="O2" s="212"/>
      <c r="P2" s="212"/>
      <c r="Q2" s="213"/>
      <c r="R2" s="213"/>
    </row>
    <row r="3" spans="1:44" ht="12.75" customHeight="1">
      <c r="A3" s="214" t="s">
        <v>564</v>
      </c>
      <c r="B3" s="215"/>
      <c r="C3" s="216"/>
      <c r="D3" s="217"/>
      <c r="E3" s="25"/>
      <c r="F3" s="25"/>
      <c r="G3" s="218"/>
      <c r="H3" s="219"/>
      <c r="I3" s="25"/>
      <c r="J3" s="217"/>
      <c r="K3" s="25"/>
      <c r="L3" s="25"/>
      <c r="M3" s="218"/>
      <c r="N3" s="220"/>
      <c r="O3" s="221"/>
      <c r="P3" s="221"/>
      <c r="Q3" s="221"/>
      <c r="R3" s="221"/>
    </row>
    <row r="4" spans="1:44" ht="12.75" customHeight="1">
      <c r="A4" s="222" t="s">
        <v>565</v>
      </c>
      <c r="B4" s="223"/>
      <c r="C4" s="40" t="s">
        <v>566</v>
      </c>
      <c r="D4" s="337" t="s">
        <v>567</v>
      </c>
      <c r="E4" s="41" t="s">
        <v>568</v>
      </c>
      <c r="F4" s="41" t="s">
        <v>569</v>
      </c>
      <c r="G4" s="41" t="s">
        <v>570</v>
      </c>
      <c r="H4" s="41" t="s">
        <v>571</v>
      </c>
      <c r="I4" s="41" t="s">
        <v>572</v>
      </c>
      <c r="J4" s="41" t="s">
        <v>573</v>
      </c>
      <c r="K4" s="41" t="s">
        <v>574</v>
      </c>
      <c r="L4" s="41" t="s">
        <v>575</v>
      </c>
      <c r="M4" s="41" t="s">
        <v>576</v>
      </c>
      <c r="N4" s="41" t="s">
        <v>577</v>
      </c>
      <c r="O4" s="41" t="s">
        <v>578</v>
      </c>
      <c r="P4" s="41" t="s">
        <v>579</v>
      </c>
      <c r="Q4" s="41" t="s">
        <v>580</v>
      </c>
      <c r="R4" s="41" t="s">
        <v>581</v>
      </c>
      <c r="S4" s="41" t="s">
        <v>582</v>
      </c>
      <c r="T4" s="41" t="s">
        <v>583</v>
      </c>
      <c r="U4" s="41" t="s">
        <v>584</v>
      </c>
      <c r="V4" s="41" t="s">
        <v>585</v>
      </c>
      <c r="W4" s="41" t="s">
        <v>586</v>
      </c>
      <c r="X4" s="41" t="s">
        <v>587</v>
      </c>
      <c r="Y4" s="41" t="s">
        <v>588</v>
      </c>
      <c r="Z4" s="41" t="s">
        <v>589</v>
      </c>
      <c r="AA4" s="41" t="s">
        <v>590</v>
      </c>
      <c r="AB4" s="41" t="s">
        <v>591</v>
      </c>
      <c r="AC4" s="41" t="s">
        <v>592</v>
      </c>
      <c r="AD4" s="41" t="s">
        <v>593</v>
      </c>
      <c r="AE4" s="41" t="s">
        <v>594</v>
      </c>
      <c r="AF4" s="41" t="s">
        <v>595</v>
      </c>
      <c r="AG4" s="41" t="s">
        <v>596</v>
      </c>
      <c r="AH4" s="41" t="s">
        <v>597</v>
      </c>
      <c r="AI4" s="41" t="s">
        <v>598</v>
      </c>
      <c r="AJ4" s="41" t="s">
        <v>599</v>
      </c>
      <c r="AK4" s="41" t="s">
        <v>600</v>
      </c>
      <c r="AL4" s="41" t="s">
        <v>601</v>
      </c>
      <c r="AM4" s="41" t="s">
        <v>602</v>
      </c>
      <c r="AN4" s="41" t="s">
        <v>603</v>
      </c>
      <c r="AO4" s="41" t="s">
        <v>604</v>
      </c>
      <c r="AP4" s="41" t="s">
        <v>605</v>
      </c>
      <c r="AQ4" s="308" t="s">
        <v>606</v>
      </c>
      <c r="AR4" s="42"/>
    </row>
    <row r="5" spans="1:44" s="46" customFormat="1" ht="12.75" customHeight="1">
      <c r="A5" s="857" t="s">
        <v>607</v>
      </c>
      <c r="B5" s="858"/>
      <c r="C5" s="48">
        <v>2.5000000000000001E-2</v>
      </c>
      <c r="D5" s="43">
        <f>Feasibility!I24*12</f>
        <v>124032</v>
      </c>
      <c r="E5" s="224">
        <f>D5*(1+$C$5)</f>
        <v>127132.79999999999</v>
      </c>
      <c r="F5" s="224">
        <f t="shared" ref="F5:AQ5" si="0">E5*(1+$C$5)</f>
        <v>130311.11999999998</v>
      </c>
      <c r="G5" s="224">
        <f t="shared" si="0"/>
        <v>133568.89799999996</v>
      </c>
      <c r="H5" s="224">
        <f t="shared" si="0"/>
        <v>136908.12044999996</v>
      </c>
      <c r="I5" s="224">
        <f t="shared" si="0"/>
        <v>140330.82346124994</v>
      </c>
      <c r="J5" s="224">
        <f t="shared" si="0"/>
        <v>143839.09404778117</v>
      </c>
      <c r="K5" s="224">
        <f t="shared" si="0"/>
        <v>147435.07139897568</v>
      </c>
      <c r="L5" s="224">
        <f t="shared" si="0"/>
        <v>151120.94818395007</v>
      </c>
      <c r="M5" s="224">
        <f t="shared" si="0"/>
        <v>154898.97188854881</v>
      </c>
      <c r="N5" s="224">
        <f t="shared" si="0"/>
        <v>158771.44618576253</v>
      </c>
      <c r="O5" s="224">
        <f t="shared" si="0"/>
        <v>162740.73234040657</v>
      </c>
      <c r="P5" s="224">
        <f t="shared" si="0"/>
        <v>166809.25064891673</v>
      </c>
      <c r="Q5" s="224">
        <f t="shared" si="0"/>
        <v>170979.48191513962</v>
      </c>
      <c r="R5" s="224">
        <f t="shared" si="0"/>
        <v>175253.96896301809</v>
      </c>
      <c r="S5" s="44">
        <f t="shared" si="0"/>
        <v>179635.31818709354</v>
      </c>
      <c r="T5" s="44">
        <f t="shared" si="0"/>
        <v>184126.20114177087</v>
      </c>
      <c r="U5" s="44">
        <f t="shared" si="0"/>
        <v>188729.35617031512</v>
      </c>
      <c r="V5" s="44">
        <f t="shared" si="0"/>
        <v>193447.59007457297</v>
      </c>
      <c r="W5" s="44">
        <f t="shared" si="0"/>
        <v>198283.77982643727</v>
      </c>
      <c r="X5" s="44">
        <f t="shared" si="0"/>
        <v>203240.87432209819</v>
      </c>
      <c r="Y5" s="44">
        <f t="shared" si="0"/>
        <v>208321.89618015062</v>
      </c>
      <c r="Z5" s="44">
        <f t="shared" si="0"/>
        <v>213529.94358465436</v>
      </c>
      <c r="AA5" s="44">
        <f t="shared" si="0"/>
        <v>218868.19217427069</v>
      </c>
      <c r="AB5" s="44">
        <f t="shared" si="0"/>
        <v>224339.89697862742</v>
      </c>
      <c r="AC5" s="44">
        <f t="shared" si="0"/>
        <v>229948.39440309309</v>
      </c>
      <c r="AD5" s="44">
        <f t="shared" si="0"/>
        <v>235697.10426317039</v>
      </c>
      <c r="AE5" s="44">
        <f t="shared" si="0"/>
        <v>241589.53186974963</v>
      </c>
      <c r="AF5" s="44">
        <f t="shared" si="0"/>
        <v>247629.27016649334</v>
      </c>
      <c r="AG5" s="44">
        <f t="shared" si="0"/>
        <v>253820.00192065566</v>
      </c>
      <c r="AH5" s="44">
        <f t="shared" si="0"/>
        <v>260165.50196867203</v>
      </c>
      <c r="AI5" s="44">
        <f t="shared" si="0"/>
        <v>266669.63951788883</v>
      </c>
      <c r="AJ5" s="44">
        <f t="shared" si="0"/>
        <v>273336.38050583604</v>
      </c>
      <c r="AK5" s="44">
        <f t="shared" si="0"/>
        <v>280169.7900184819</v>
      </c>
      <c r="AL5" s="44">
        <f t="shared" si="0"/>
        <v>287174.03476894391</v>
      </c>
      <c r="AM5" s="44">
        <f t="shared" si="0"/>
        <v>294353.3856381675</v>
      </c>
      <c r="AN5" s="44">
        <f t="shared" si="0"/>
        <v>301712.22027912166</v>
      </c>
      <c r="AO5" s="44">
        <f t="shared" si="0"/>
        <v>309255.02578609966</v>
      </c>
      <c r="AP5" s="44">
        <f t="shared" si="0"/>
        <v>316986.40143075213</v>
      </c>
      <c r="AQ5" s="44">
        <f t="shared" si="0"/>
        <v>324911.06146652089</v>
      </c>
      <c r="AR5" s="45"/>
    </row>
    <row r="6" spans="1:44" s="46" customFormat="1" ht="12.75" customHeight="1">
      <c r="A6" s="857" t="s">
        <v>608</v>
      </c>
      <c r="B6" s="858"/>
      <c r="C6" s="48">
        <v>2.5000000000000001E-2</v>
      </c>
      <c r="D6" s="47">
        <f>Operating!D30</f>
        <v>0</v>
      </c>
      <c r="E6" s="224">
        <f>D6*(1+$C$6)</f>
        <v>0</v>
      </c>
      <c r="F6" s="224">
        <f t="shared" ref="F6:AQ6" si="1">E6*(1+$C$6)</f>
        <v>0</v>
      </c>
      <c r="G6" s="224">
        <f t="shared" si="1"/>
        <v>0</v>
      </c>
      <c r="H6" s="224">
        <f t="shared" si="1"/>
        <v>0</v>
      </c>
      <c r="I6" s="224">
        <f t="shared" si="1"/>
        <v>0</v>
      </c>
      <c r="J6" s="224">
        <f t="shared" si="1"/>
        <v>0</v>
      </c>
      <c r="K6" s="224">
        <f t="shared" si="1"/>
        <v>0</v>
      </c>
      <c r="L6" s="224">
        <f t="shared" si="1"/>
        <v>0</v>
      </c>
      <c r="M6" s="224">
        <f t="shared" si="1"/>
        <v>0</v>
      </c>
      <c r="N6" s="224">
        <f t="shared" si="1"/>
        <v>0</v>
      </c>
      <c r="O6" s="224">
        <f t="shared" si="1"/>
        <v>0</v>
      </c>
      <c r="P6" s="224">
        <f t="shared" si="1"/>
        <v>0</v>
      </c>
      <c r="Q6" s="224">
        <f t="shared" si="1"/>
        <v>0</v>
      </c>
      <c r="R6" s="224">
        <f t="shared" si="1"/>
        <v>0</v>
      </c>
      <c r="S6" s="44">
        <f t="shared" si="1"/>
        <v>0</v>
      </c>
      <c r="T6" s="44">
        <f t="shared" si="1"/>
        <v>0</v>
      </c>
      <c r="U6" s="44">
        <f t="shared" si="1"/>
        <v>0</v>
      </c>
      <c r="V6" s="44">
        <f t="shared" si="1"/>
        <v>0</v>
      </c>
      <c r="W6" s="44">
        <f t="shared" si="1"/>
        <v>0</v>
      </c>
      <c r="X6" s="44">
        <f t="shared" si="1"/>
        <v>0</v>
      </c>
      <c r="Y6" s="44">
        <f t="shared" si="1"/>
        <v>0</v>
      </c>
      <c r="Z6" s="44">
        <f t="shared" si="1"/>
        <v>0</v>
      </c>
      <c r="AA6" s="44">
        <f t="shared" si="1"/>
        <v>0</v>
      </c>
      <c r="AB6" s="44">
        <f t="shared" si="1"/>
        <v>0</v>
      </c>
      <c r="AC6" s="44">
        <f t="shared" si="1"/>
        <v>0</v>
      </c>
      <c r="AD6" s="44">
        <f t="shared" si="1"/>
        <v>0</v>
      </c>
      <c r="AE6" s="44">
        <f t="shared" si="1"/>
        <v>0</v>
      </c>
      <c r="AF6" s="44">
        <f t="shared" si="1"/>
        <v>0</v>
      </c>
      <c r="AG6" s="44">
        <f t="shared" si="1"/>
        <v>0</v>
      </c>
      <c r="AH6" s="44">
        <f t="shared" si="1"/>
        <v>0</v>
      </c>
      <c r="AI6" s="44">
        <f t="shared" si="1"/>
        <v>0</v>
      </c>
      <c r="AJ6" s="44">
        <f t="shared" si="1"/>
        <v>0</v>
      </c>
      <c r="AK6" s="44">
        <f t="shared" si="1"/>
        <v>0</v>
      </c>
      <c r="AL6" s="44">
        <f t="shared" si="1"/>
        <v>0</v>
      </c>
      <c r="AM6" s="44">
        <f t="shared" si="1"/>
        <v>0</v>
      </c>
      <c r="AN6" s="44">
        <f t="shared" si="1"/>
        <v>0</v>
      </c>
      <c r="AO6" s="44">
        <f t="shared" si="1"/>
        <v>0</v>
      </c>
      <c r="AP6" s="44">
        <f t="shared" si="1"/>
        <v>0</v>
      </c>
      <c r="AQ6" s="44">
        <f t="shared" si="1"/>
        <v>0</v>
      </c>
      <c r="AR6" s="45"/>
    </row>
    <row r="7" spans="1:44" s="46" customFormat="1" ht="12.75" customHeight="1">
      <c r="A7" s="859" t="s">
        <v>609</v>
      </c>
      <c r="B7" s="860"/>
      <c r="C7" s="270"/>
      <c r="D7" s="47"/>
      <c r="E7" s="225"/>
      <c r="F7" s="225"/>
      <c r="G7" s="225"/>
      <c r="H7" s="225"/>
      <c r="I7" s="225"/>
      <c r="J7" s="225"/>
      <c r="K7" s="225"/>
      <c r="L7" s="225"/>
      <c r="M7" s="225"/>
      <c r="N7" s="225"/>
      <c r="O7" s="225"/>
      <c r="P7" s="225"/>
      <c r="Q7" s="225"/>
      <c r="R7" s="22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row>
    <row r="8" spans="1:44" s="46" customFormat="1" ht="12.75" customHeight="1">
      <c r="A8" s="228" t="s">
        <v>610</v>
      </c>
      <c r="B8" s="227" t="str">
        <f>Operating!C32</f>
        <v xml:space="preserve"> Rental Subsidy</v>
      </c>
      <c r="C8" s="48">
        <v>2.5000000000000001E-2</v>
      </c>
      <c r="D8" s="49">
        <f>Operating!D32</f>
        <v>212160</v>
      </c>
      <c r="E8" s="267">
        <f>D8*(1+$C$8)</f>
        <v>217463.99999999997</v>
      </c>
      <c r="F8" s="267">
        <f t="shared" ref="F8:X8" si="2">E8*(1+$C$8)</f>
        <v>222900.59999999995</v>
      </c>
      <c r="G8" s="267">
        <f t="shared" si="2"/>
        <v>228473.11499999993</v>
      </c>
      <c r="H8" s="267">
        <f t="shared" si="2"/>
        <v>234184.94287499992</v>
      </c>
      <c r="I8" s="267">
        <f t="shared" si="2"/>
        <v>240039.5664468749</v>
      </c>
      <c r="J8" s="267">
        <f t="shared" si="2"/>
        <v>246040.55560804676</v>
      </c>
      <c r="K8" s="267">
        <f t="shared" si="2"/>
        <v>252191.5694982479</v>
      </c>
      <c r="L8" s="267">
        <f t="shared" si="2"/>
        <v>258496.35873570407</v>
      </c>
      <c r="M8" s="267">
        <f t="shared" si="2"/>
        <v>264958.76770409662</v>
      </c>
      <c r="N8" s="267">
        <f t="shared" si="2"/>
        <v>271582.736896699</v>
      </c>
      <c r="O8" s="267">
        <f t="shared" si="2"/>
        <v>278372.30531911645</v>
      </c>
      <c r="P8" s="267">
        <f t="shared" si="2"/>
        <v>285331.61295209435</v>
      </c>
      <c r="Q8" s="267">
        <f t="shared" si="2"/>
        <v>292464.90327589668</v>
      </c>
      <c r="R8" s="267">
        <f t="shared" si="2"/>
        <v>299776.5258577941</v>
      </c>
      <c r="S8" s="267">
        <f t="shared" si="2"/>
        <v>307270.93900423893</v>
      </c>
      <c r="T8" s="267">
        <f t="shared" si="2"/>
        <v>314952.71247934486</v>
      </c>
      <c r="U8" s="267">
        <f t="shared" si="2"/>
        <v>322826.53029132844</v>
      </c>
      <c r="V8" s="267">
        <f t="shared" si="2"/>
        <v>330897.1935486116</v>
      </c>
      <c r="W8" s="267">
        <f t="shared" si="2"/>
        <v>339169.62338732684</v>
      </c>
      <c r="X8" s="267">
        <f t="shared" si="2"/>
        <v>347648.86397200997</v>
      </c>
      <c r="Y8" s="51">
        <f t="shared" ref="Y8" si="3">X8*(1+$C$10)</f>
        <v>356340.08557131019</v>
      </c>
      <c r="Z8" s="51">
        <f t="shared" ref="Z8" si="4">Y8*(1+$C$10)</f>
        <v>365248.5877105929</v>
      </c>
      <c r="AA8" s="51">
        <f t="shared" ref="AA8" si="5">Z8*(1+$C$10)</f>
        <v>374379.80240335769</v>
      </c>
      <c r="AB8" s="51">
        <f t="shared" ref="AB8" si="6">AA8*(1+$C$10)</f>
        <v>383739.29746344162</v>
      </c>
      <c r="AC8" s="51">
        <f t="shared" ref="AC8" si="7">AB8*(1+$C$10)</f>
        <v>393332.77990002761</v>
      </c>
      <c r="AD8" s="51">
        <f t="shared" ref="AD8" si="8">AC8*(1+$C$10)</f>
        <v>403166.09939752828</v>
      </c>
      <c r="AE8" s="51">
        <f t="shared" ref="AE8" si="9">AD8*(1+$C$10)</f>
        <v>413245.25188246643</v>
      </c>
      <c r="AF8" s="51">
        <f t="shared" ref="AF8" si="10">AE8*(1+$C$10)</f>
        <v>423576.38317952806</v>
      </c>
      <c r="AG8" s="51">
        <f t="shared" ref="AG8" si="11">AF8*(1+$C$10)</f>
        <v>434165.79275901621</v>
      </c>
      <c r="AH8" s="51">
        <f t="shared" ref="AH8" si="12">AG8*(1+$C$10)</f>
        <v>445019.93757799157</v>
      </c>
      <c r="AI8" s="51">
        <f t="shared" ref="AI8" si="13">AH8*(1+$C$10)</f>
        <v>456145.43601744133</v>
      </c>
      <c r="AJ8" s="51">
        <f t="shared" ref="AJ8" si="14">AI8*(1+$C$10)</f>
        <v>467549.0719178773</v>
      </c>
      <c r="AK8" s="51">
        <f t="shared" ref="AK8" si="15">AJ8*(1+$C$10)</f>
        <v>479237.7987158242</v>
      </c>
      <c r="AL8" s="51">
        <f t="shared" ref="AL8" si="16">AK8*(1+$C$10)</f>
        <v>491218.74368371977</v>
      </c>
      <c r="AM8" s="51">
        <f t="shared" ref="AM8" si="17">AL8*(1+$C$10)</f>
        <v>503499.21227581275</v>
      </c>
      <c r="AN8" s="51">
        <f t="shared" ref="AN8" si="18">AM8*(1+$C$10)</f>
        <v>516086.69258270803</v>
      </c>
      <c r="AO8" s="51">
        <f t="shared" ref="AO8" si="19">AN8*(1+$C$10)</f>
        <v>528988.85989727569</v>
      </c>
      <c r="AP8" s="51">
        <f t="shared" ref="AP8" si="20">AO8*(1+$C$10)</f>
        <v>542213.58139470755</v>
      </c>
      <c r="AQ8" s="51">
        <f t="shared" ref="AQ8" si="21">AP8*(1+$C$10)</f>
        <v>555768.92092957522</v>
      </c>
      <c r="AR8" s="271"/>
    </row>
    <row r="9" spans="1:44" s="46" customFormat="1" ht="12.75" customHeight="1">
      <c r="A9" s="226" t="s">
        <v>610</v>
      </c>
      <c r="B9" s="227" t="str">
        <f>Operating!C33</f>
        <v xml:space="preserve"> Rental Subsidy</v>
      </c>
      <c r="C9" s="48">
        <v>2.5000000000000001E-2</v>
      </c>
      <c r="D9" s="49">
        <f>Operating!D33</f>
        <v>0</v>
      </c>
      <c r="E9" s="224">
        <f>D9*(1+$C$9)</f>
        <v>0</v>
      </c>
      <c r="F9" s="224">
        <f t="shared" ref="F9:AQ9" si="22">E9*(1+$C$9)</f>
        <v>0</v>
      </c>
      <c r="G9" s="224">
        <f t="shared" si="22"/>
        <v>0</v>
      </c>
      <c r="H9" s="224">
        <f t="shared" si="22"/>
        <v>0</v>
      </c>
      <c r="I9" s="224">
        <f t="shared" si="22"/>
        <v>0</v>
      </c>
      <c r="J9" s="224">
        <f t="shared" si="22"/>
        <v>0</v>
      </c>
      <c r="K9" s="224">
        <f t="shared" si="22"/>
        <v>0</v>
      </c>
      <c r="L9" s="224">
        <f t="shared" si="22"/>
        <v>0</v>
      </c>
      <c r="M9" s="224">
        <f t="shared" si="22"/>
        <v>0</v>
      </c>
      <c r="N9" s="224">
        <f t="shared" si="22"/>
        <v>0</v>
      </c>
      <c r="O9" s="224">
        <f t="shared" si="22"/>
        <v>0</v>
      </c>
      <c r="P9" s="224">
        <f t="shared" si="22"/>
        <v>0</v>
      </c>
      <c r="Q9" s="224">
        <f t="shared" si="22"/>
        <v>0</v>
      </c>
      <c r="R9" s="224">
        <f t="shared" si="22"/>
        <v>0</v>
      </c>
      <c r="S9" s="50">
        <f t="shared" si="22"/>
        <v>0</v>
      </c>
      <c r="T9" s="50">
        <f t="shared" si="22"/>
        <v>0</v>
      </c>
      <c r="U9" s="50">
        <f t="shared" si="22"/>
        <v>0</v>
      </c>
      <c r="V9" s="50">
        <f t="shared" si="22"/>
        <v>0</v>
      </c>
      <c r="W9" s="50">
        <f t="shared" si="22"/>
        <v>0</v>
      </c>
      <c r="X9" s="50">
        <f t="shared" si="22"/>
        <v>0</v>
      </c>
      <c r="Y9" s="50">
        <f t="shared" si="22"/>
        <v>0</v>
      </c>
      <c r="Z9" s="50">
        <f t="shared" si="22"/>
        <v>0</v>
      </c>
      <c r="AA9" s="50">
        <f t="shared" si="22"/>
        <v>0</v>
      </c>
      <c r="AB9" s="50">
        <f t="shared" si="22"/>
        <v>0</v>
      </c>
      <c r="AC9" s="50">
        <f t="shared" si="22"/>
        <v>0</v>
      </c>
      <c r="AD9" s="50">
        <f t="shared" si="22"/>
        <v>0</v>
      </c>
      <c r="AE9" s="50">
        <f t="shared" si="22"/>
        <v>0</v>
      </c>
      <c r="AF9" s="50">
        <f t="shared" si="22"/>
        <v>0</v>
      </c>
      <c r="AG9" s="50">
        <f t="shared" si="22"/>
        <v>0</v>
      </c>
      <c r="AH9" s="50">
        <f t="shared" si="22"/>
        <v>0</v>
      </c>
      <c r="AI9" s="50">
        <f t="shared" si="22"/>
        <v>0</v>
      </c>
      <c r="AJ9" s="50">
        <f t="shared" si="22"/>
        <v>0</v>
      </c>
      <c r="AK9" s="50">
        <f t="shared" si="22"/>
        <v>0</v>
      </c>
      <c r="AL9" s="50">
        <f t="shared" si="22"/>
        <v>0</v>
      </c>
      <c r="AM9" s="50">
        <f t="shared" si="22"/>
        <v>0</v>
      </c>
      <c r="AN9" s="50">
        <f t="shared" si="22"/>
        <v>0</v>
      </c>
      <c r="AO9" s="50">
        <f t="shared" si="22"/>
        <v>0</v>
      </c>
      <c r="AP9" s="50">
        <f t="shared" si="22"/>
        <v>0</v>
      </c>
      <c r="AQ9" s="50">
        <f t="shared" si="22"/>
        <v>0</v>
      </c>
      <c r="AR9" s="45"/>
    </row>
    <row r="10" spans="1:44" s="46" customFormat="1" ht="12.75" customHeight="1">
      <c r="A10" s="228" t="s">
        <v>610</v>
      </c>
      <c r="B10" s="227" t="str">
        <f>Operating!C34</f>
        <v>Other Rental Subsidy (specify)</v>
      </c>
      <c r="C10" s="48">
        <v>2.5000000000000001E-2</v>
      </c>
      <c r="D10" s="49">
        <f>Operating!D34</f>
        <v>0</v>
      </c>
      <c r="E10" s="267">
        <f>D10*(1+$C$10)</f>
        <v>0</v>
      </c>
      <c r="F10" s="267">
        <f t="shared" ref="F10:AQ10" si="23">E10*(1+$C$10)</f>
        <v>0</v>
      </c>
      <c r="G10" s="267">
        <f t="shared" si="23"/>
        <v>0</v>
      </c>
      <c r="H10" s="267">
        <f t="shared" si="23"/>
        <v>0</v>
      </c>
      <c r="I10" s="267">
        <f t="shared" si="23"/>
        <v>0</v>
      </c>
      <c r="J10" s="267">
        <f t="shared" si="23"/>
        <v>0</v>
      </c>
      <c r="K10" s="267">
        <f t="shared" si="23"/>
        <v>0</v>
      </c>
      <c r="L10" s="267">
        <f t="shared" si="23"/>
        <v>0</v>
      </c>
      <c r="M10" s="267">
        <f t="shared" si="23"/>
        <v>0</v>
      </c>
      <c r="N10" s="267">
        <f t="shared" si="23"/>
        <v>0</v>
      </c>
      <c r="O10" s="267">
        <f t="shared" si="23"/>
        <v>0</v>
      </c>
      <c r="P10" s="267">
        <f t="shared" si="23"/>
        <v>0</v>
      </c>
      <c r="Q10" s="267">
        <f t="shared" si="23"/>
        <v>0</v>
      </c>
      <c r="R10" s="267">
        <f t="shared" si="23"/>
        <v>0</v>
      </c>
      <c r="S10" s="51">
        <f t="shared" si="23"/>
        <v>0</v>
      </c>
      <c r="T10" s="51">
        <f t="shared" si="23"/>
        <v>0</v>
      </c>
      <c r="U10" s="51">
        <f t="shared" si="23"/>
        <v>0</v>
      </c>
      <c r="V10" s="51">
        <f t="shared" si="23"/>
        <v>0</v>
      </c>
      <c r="W10" s="51">
        <f t="shared" si="23"/>
        <v>0</v>
      </c>
      <c r="X10" s="51">
        <f t="shared" si="23"/>
        <v>0</v>
      </c>
      <c r="Y10" s="51">
        <f t="shared" si="23"/>
        <v>0</v>
      </c>
      <c r="Z10" s="51">
        <f t="shared" si="23"/>
        <v>0</v>
      </c>
      <c r="AA10" s="51">
        <f t="shared" si="23"/>
        <v>0</v>
      </c>
      <c r="AB10" s="51">
        <f t="shared" si="23"/>
        <v>0</v>
      </c>
      <c r="AC10" s="51">
        <f t="shared" si="23"/>
        <v>0</v>
      </c>
      <c r="AD10" s="51">
        <f t="shared" si="23"/>
        <v>0</v>
      </c>
      <c r="AE10" s="51">
        <f t="shared" si="23"/>
        <v>0</v>
      </c>
      <c r="AF10" s="51">
        <f t="shared" si="23"/>
        <v>0</v>
      </c>
      <c r="AG10" s="51">
        <f t="shared" si="23"/>
        <v>0</v>
      </c>
      <c r="AH10" s="51">
        <f t="shared" si="23"/>
        <v>0</v>
      </c>
      <c r="AI10" s="51">
        <f t="shared" si="23"/>
        <v>0</v>
      </c>
      <c r="AJ10" s="51">
        <f t="shared" si="23"/>
        <v>0</v>
      </c>
      <c r="AK10" s="51">
        <f t="shared" si="23"/>
        <v>0</v>
      </c>
      <c r="AL10" s="51">
        <f t="shared" si="23"/>
        <v>0</v>
      </c>
      <c r="AM10" s="51">
        <f t="shared" si="23"/>
        <v>0</v>
      </c>
      <c r="AN10" s="51">
        <f t="shared" si="23"/>
        <v>0</v>
      </c>
      <c r="AO10" s="51">
        <f t="shared" si="23"/>
        <v>0</v>
      </c>
      <c r="AP10" s="51">
        <f t="shared" si="23"/>
        <v>0</v>
      </c>
      <c r="AQ10" s="51">
        <f t="shared" si="23"/>
        <v>0</v>
      </c>
      <c r="AR10" s="271"/>
    </row>
    <row r="11" spans="1:44" s="46" customFormat="1" ht="12.75" customHeight="1">
      <c r="A11" s="269" t="s">
        <v>458</v>
      </c>
      <c r="B11" s="227"/>
      <c r="C11" s="48">
        <v>0.02</v>
      </c>
      <c r="D11" s="49">
        <f>Operating!D35</f>
        <v>0</v>
      </c>
      <c r="E11" s="268">
        <f>D11*(1+$C$11)</f>
        <v>0</v>
      </c>
      <c r="F11" s="268">
        <f t="shared" ref="F11:AQ11" si="24">E11*(1+$C$11)</f>
        <v>0</v>
      </c>
      <c r="G11" s="268">
        <f t="shared" si="24"/>
        <v>0</v>
      </c>
      <c r="H11" s="268">
        <f t="shared" si="24"/>
        <v>0</v>
      </c>
      <c r="I11" s="268">
        <f t="shared" si="24"/>
        <v>0</v>
      </c>
      <c r="J11" s="268">
        <f t="shared" si="24"/>
        <v>0</v>
      </c>
      <c r="K11" s="268">
        <f t="shared" si="24"/>
        <v>0</v>
      </c>
      <c r="L11" s="268">
        <f t="shared" si="24"/>
        <v>0</v>
      </c>
      <c r="M11" s="268">
        <f t="shared" si="24"/>
        <v>0</v>
      </c>
      <c r="N11" s="268">
        <f t="shared" si="24"/>
        <v>0</v>
      </c>
      <c r="O11" s="268">
        <f t="shared" si="24"/>
        <v>0</v>
      </c>
      <c r="P11" s="268">
        <f t="shared" si="24"/>
        <v>0</v>
      </c>
      <c r="Q11" s="268">
        <f t="shared" si="24"/>
        <v>0</v>
      </c>
      <c r="R11" s="268">
        <f t="shared" si="24"/>
        <v>0</v>
      </c>
      <c r="S11" s="52">
        <f t="shared" si="24"/>
        <v>0</v>
      </c>
      <c r="T11" s="52">
        <f t="shared" si="24"/>
        <v>0</v>
      </c>
      <c r="U11" s="52">
        <f t="shared" si="24"/>
        <v>0</v>
      </c>
      <c r="V11" s="52">
        <f t="shared" si="24"/>
        <v>0</v>
      </c>
      <c r="W11" s="52">
        <f t="shared" si="24"/>
        <v>0</v>
      </c>
      <c r="X11" s="52">
        <f t="shared" si="24"/>
        <v>0</v>
      </c>
      <c r="Y11" s="52">
        <f t="shared" si="24"/>
        <v>0</v>
      </c>
      <c r="Z11" s="52">
        <f t="shared" si="24"/>
        <v>0</v>
      </c>
      <c r="AA11" s="52">
        <f t="shared" si="24"/>
        <v>0</v>
      </c>
      <c r="AB11" s="52">
        <f t="shared" si="24"/>
        <v>0</v>
      </c>
      <c r="AC11" s="52">
        <f t="shared" si="24"/>
        <v>0</v>
      </c>
      <c r="AD11" s="52">
        <f t="shared" si="24"/>
        <v>0</v>
      </c>
      <c r="AE11" s="52">
        <f t="shared" si="24"/>
        <v>0</v>
      </c>
      <c r="AF11" s="52">
        <f t="shared" si="24"/>
        <v>0</v>
      </c>
      <c r="AG11" s="52">
        <f t="shared" si="24"/>
        <v>0</v>
      </c>
      <c r="AH11" s="52">
        <f t="shared" si="24"/>
        <v>0</v>
      </c>
      <c r="AI11" s="52">
        <f t="shared" si="24"/>
        <v>0</v>
      </c>
      <c r="AJ11" s="52">
        <f t="shared" si="24"/>
        <v>0</v>
      </c>
      <c r="AK11" s="52">
        <f t="shared" si="24"/>
        <v>0</v>
      </c>
      <c r="AL11" s="52">
        <f t="shared" si="24"/>
        <v>0</v>
      </c>
      <c r="AM11" s="52">
        <f t="shared" si="24"/>
        <v>0</v>
      </c>
      <c r="AN11" s="52">
        <f t="shared" si="24"/>
        <v>0</v>
      </c>
      <c r="AO11" s="52">
        <f t="shared" si="24"/>
        <v>0</v>
      </c>
      <c r="AP11" s="52">
        <f t="shared" si="24"/>
        <v>0</v>
      </c>
      <c r="AQ11" s="52">
        <f t="shared" si="24"/>
        <v>0</v>
      </c>
      <c r="AR11" s="272"/>
    </row>
    <row r="12" spans="1:44" s="46" customFormat="1" ht="12.75" customHeight="1">
      <c r="A12" s="861" t="s">
        <v>795</v>
      </c>
      <c r="B12" s="862"/>
      <c r="C12" s="48">
        <v>2.5000000000000001E-2</v>
      </c>
      <c r="D12" s="285">
        <v>130000</v>
      </c>
      <c r="E12" s="286">
        <f>D12*(1+$C$12)</f>
        <v>133250</v>
      </c>
      <c r="F12" s="286">
        <v>0</v>
      </c>
      <c r="G12" s="286">
        <f t="shared" ref="G12:AQ12" si="25">F12*(1+$C$12)</f>
        <v>0</v>
      </c>
      <c r="H12" s="286">
        <f t="shared" si="25"/>
        <v>0</v>
      </c>
      <c r="I12" s="286">
        <f t="shared" si="25"/>
        <v>0</v>
      </c>
      <c r="J12" s="286">
        <f t="shared" si="25"/>
        <v>0</v>
      </c>
      <c r="K12" s="286">
        <f t="shared" si="25"/>
        <v>0</v>
      </c>
      <c r="L12" s="286">
        <f t="shared" si="25"/>
        <v>0</v>
      </c>
      <c r="M12" s="286">
        <f t="shared" si="25"/>
        <v>0</v>
      </c>
      <c r="N12" s="286">
        <f t="shared" si="25"/>
        <v>0</v>
      </c>
      <c r="O12" s="286">
        <f t="shared" si="25"/>
        <v>0</v>
      </c>
      <c r="P12" s="286">
        <f t="shared" si="25"/>
        <v>0</v>
      </c>
      <c r="Q12" s="286">
        <f t="shared" si="25"/>
        <v>0</v>
      </c>
      <c r="R12" s="286">
        <f t="shared" si="25"/>
        <v>0</v>
      </c>
      <c r="S12" s="53">
        <f t="shared" si="25"/>
        <v>0</v>
      </c>
      <c r="T12" s="53">
        <f t="shared" si="25"/>
        <v>0</v>
      </c>
      <c r="U12" s="53">
        <f t="shared" si="25"/>
        <v>0</v>
      </c>
      <c r="V12" s="53">
        <f t="shared" si="25"/>
        <v>0</v>
      </c>
      <c r="W12" s="53">
        <f t="shared" si="25"/>
        <v>0</v>
      </c>
      <c r="X12" s="53">
        <f t="shared" si="25"/>
        <v>0</v>
      </c>
      <c r="Y12" s="53">
        <f t="shared" si="25"/>
        <v>0</v>
      </c>
      <c r="Z12" s="53">
        <f t="shared" si="25"/>
        <v>0</v>
      </c>
      <c r="AA12" s="53">
        <f t="shared" si="25"/>
        <v>0</v>
      </c>
      <c r="AB12" s="53">
        <f t="shared" si="25"/>
        <v>0</v>
      </c>
      <c r="AC12" s="53">
        <f t="shared" si="25"/>
        <v>0</v>
      </c>
      <c r="AD12" s="53">
        <f t="shared" si="25"/>
        <v>0</v>
      </c>
      <c r="AE12" s="53">
        <f t="shared" si="25"/>
        <v>0</v>
      </c>
      <c r="AF12" s="53">
        <f t="shared" si="25"/>
        <v>0</v>
      </c>
      <c r="AG12" s="53">
        <f t="shared" si="25"/>
        <v>0</v>
      </c>
      <c r="AH12" s="53">
        <f t="shared" si="25"/>
        <v>0</v>
      </c>
      <c r="AI12" s="53">
        <f t="shared" si="25"/>
        <v>0</v>
      </c>
      <c r="AJ12" s="53">
        <f t="shared" si="25"/>
        <v>0</v>
      </c>
      <c r="AK12" s="53">
        <f t="shared" si="25"/>
        <v>0</v>
      </c>
      <c r="AL12" s="53">
        <f t="shared" si="25"/>
        <v>0</v>
      </c>
      <c r="AM12" s="53">
        <f t="shared" si="25"/>
        <v>0</v>
      </c>
      <c r="AN12" s="53">
        <f t="shared" si="25"/>
        <v>0</v>
      </c>
      <c r="AO12" s="53">
        <f t="shared" si="25"/>
        <v>0</v>
      </c>
      <c r="AP12" s="53">
        <f t="shared" si="25"/>
        <v>0</v>
      </c>
      <c r="AQ12" s="53">
        <f t="shared" si="25"/>
        <v>0</v>
      </c>
      <c r="AR12" s="273"/>
    </row>
    <row r="13" spans="1:44" s="46" customFormat="1" ht="12.75" customHeight="1" thickBot="1">
      <c r="A13" s="229" t="s">
        <v>611</v>
      </c>
      <c r="B13" s="230"/>
      <c r="C13" s="54"/>
      <c r="D13" s="55">
        <f>SUM(D5:D12)</f>
        <v>466192</v>
      </c>
      <c r="E13" s="56">
        <f t="shared" ref="E13:AQ13" si="26">SUM(E5:E12)</f>
        <v>477846.79999999993</v>
      </c>
      <c r="F13" s="56">
        <f t="shared" si="26"/>
        <v>353211.71999999991</v>
      </c>
      <c r="G13" s="56">
        <f t="shared" si="26"/>
        <v>362042.01299999992</v>
      </c>
      <c r="H13" s="56">
        <f t="shared" si="26"/>
        <v>371093.06332499988</v>
      </c>
      <c r="I13" s="56">
        <f t="shared" si="26"/>
        <v>380370.38990812481</v>
      </c>
      <c r="J13" s="56">
        <f t="shared" si="26"/>
        <v>389879.6496558279</v>
      </c>
      <c r="K13" s="56">
        <f t="shared" si="26"/>
        <v>399626.64089722361</v>
      </c>
      <c r="L13" s="56">
        <f t="shared" si="26"/>
        <v>409617.30691965413</v>
      </c>
      <c r="M13" s="56">
        <f t="shared" si="26"/>
        <v>419857.73959264543</v>
      </c>
      <c r="N13" s="56">
        <f t="shared" si="26"/>
        <v>430354.18308246153</v>
      </c>
      <c r="O13" s="56">
        <f t="shared" si="26"/>
        <v>441113.03765952302</v>
      </c>
      <c r="P13" s="56">
        <f t="shared" si="26"/>
        <v>452140.86360101111</v>
      </c>
      <c r="Q13" s="56">
        <f t="shared" si="26"/>
        <v>463444.38519103627</v>
      </c>
      <c r="R13" s="56">
        <f t="shared" si="26"/>
        <v>475030.49482081219</v>
      </c>
      <c r="S13" s="56">
        <f t="shared" si="26"/>
        <v>486906.25719133246</v>
      </c>
      <c r="T13" s="56">
        <f t="shared" si="26"/>
        <v>499078.91362111573</v>
      </c>
      <c r="U13" s="56">
        <f t="shared" si="26"/>
        <v>511555.88646164356</v>
      </c>
      <c r="V13" s="56">
        <f t="shared" si="26"/>
        <v>524344.78362318454</v>
      </c>
      <c r="W13" s="56">
        <f t="shared" si="26"/>
        <v>537453.40321376408</v>
      </c>
      <c r="X13" s="56">
        <f t="shared" si="26"/>
        <v>550889.73829410819</v>
      </c>
      <c r="Y13" s="56">
        <f t="shared" si="26"/>
        <v>564661.98175146081</v>
      </c>
      <c r="Z13" s="56">
        <f t="shared" si="26"/>
        <v>578778.53129524726</v>
      </c>
      <c r="AA13" s="56">
        <f t="shared" si="26"/>
        <v>593247.99457762833</v>
      </c>
      <c r="AB13" s="56">
        <f t="shared" si="26"/>
        <v>608079.19444206904</v>
      </c>
      <c r="AC13" s="56">
        <f t="shared" si="26"/>
        <v>623281.1743031207</v>
      </c>
      <c r="AD13" s="56">
        <f t="shared" si="26"/>
        <v>638863.20366069861</v>
      </c>
      <c r="AE13" s="56">
        <f t="shared" si="26"/>
        <v>654834.78375221603</v>
      </c>
      <c r="AF13" s="56">
        <f t="shared" si="26"/>
        <v>671205.65334602143</v>
      </c>
      <c r="AG13" s="56">
        <f t="shared" si="26"/>
        <v>687985.79467967188</v>
      </c>
      <c r="AH13" s="56">
        <f t="shared" si="26"/>
        <v>705185.43954666355</v>
      </c>
      <c r="AI13" s="56">
        <f t="shared" si="26"/>
        <v>722815.07553533022</v>
      </c>
      <c r="AJ13" s="56">
        <f t="shared" si="26"/>
        <v>740885.4524237134</v>
      </c>
      <c r="AK13" s="56">
        <f t="shared" si="26"/>
        <v>759407.58873430616</v>
      </c>
      <c r="AL13" s="56">
        <f t="shared" si="26"/>
        <v>778392.77845266368</v>
      </c>
      <c r="AM13" s="56">
        <f t="shared" si="26"/>
        <v>797852.59791398025</v>
      </c>
      <c r="AN13" s="56">
        <f t="shared" si="26"/>
        <v>817798.91286182962</v>
      </c>
      <c r="AO13" s="56">
        <f t="shared" si="26"/>
        <v>838243.88568337541</v>
      </c>
      <c r="AP13" s="56">
        <f t="shared" si="26"/>
        <v>859199.98282545968</v>
      </c>
      <c r="AQ13" s="56">
        <f t="shared" si="26"/>
        <v>880679.98239609611</v>
      </c>
      <c r="AR13" s="284"/>
    </row>
    <row r="14" spans="1:44" s="46" customFormat="1" ht="5.0999999999999996" customHeight="1" thickTop="1">
      <c r="A14" s="231"/>
      <c r="B14" s="232"/>
      <c r="C14" s="54"/>
      <c r="D14" s="57"/>
      <c r="E14" s="224"/>
      <c r="F14" s="224"/>
      <c r="G14" s="224"/>
      <c r="H14" s="224"/>
      <c r="I14" s="224"/>
      <c r="J14" s="224"/>
      <c r="K14" s="224"/>
      <c r="L14" s="224"/>
      <c r="M14" s="224"/>
      <c r="N14" s="224"/>
      <c r="O14" s="224"/>
      <c r="P14" s="224"/>
      <c r="Q14" s="224"/>
      <c r="R14" s="224"/>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284"/>
    </row>
    <row r="15" spans="1:44" s="46" customFormat="1" ht="12.75" customHeight="1">
      <c r="A15" s="233" t="s">
        <v>612</v>
      </c>
      <c r="B15" s="234"/>
      <c r="C15" s="235"/>
      <c r="D15" s="59"/>
      <c r="E15" s="236"/>
      <c r="F15" s="236"/>
      <c r="G15" s="236"/>
      <c r="H15" s="236"/>
      <c r="I15" s="236"/>
      <c r="J15" s="236"/>
      <c r="K15" s="236"/>
      <c r="L15" s="236"/>
      <c r="M15" s="236"/>
      <c r="N15" s="236"/>
      <c r="O15" s="236"/>
      <c r="P15" s="236"/>
      <c r="Q15" s="236"/>
      <c r="R15" s="236"/>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284"/>
    </row>
    <row r="16" spans="1:44" s="46" customFormat="1" ht="12.75" customHeight="1">
      <c r="A16" s="857" t="s">
        <v>613</v>
      </c>
      <c r="B16" s="858"/>
      <c r="C16" s="48">
        <v>2.5000000000000001E-2</v>
      </c>
      <c r="D16" s="57">
        <f>Operating!D40</f>
        <v>2100</v>
      </c>
      <c r="E16" s="224">
        <f>D16*(1+$C$16)</f>
        <v>2152.5</v>
      </c>
      <c r="F16" s="224">
        <f t="shared" ref="F16:AQ16" si="27">E16*(1+$C$16)</f>
        <v>2206.3125</v>
      </c>
      <c r="G16" s="224">
        <f t="shared" si="27"/>
        <v>2261.4703124999996</v>
      </c>
      <c r="H16" s="224">
        <f t="shared" si="27"/>
        <v>2318.0070703124993</v>
      </c>
      <c r="I16" s="224">
        <f t="shared" si="27"/>
        <v>2375.9572470703115</v>
      </c>
      <c r="J16" s="224">
        <f t="shared" si="27"/>
        <v>2435.3561782470692</v>
      </c>
      <c r="K16" s="224">
        <f t="shared" si="27"/>
        <v>2496.2400827032457</v>
      </c>
      <c r="L16" s="224">
        <f t="shared" si="27"/>
        <v>2558.6460847708267</v>
      </c>
      <c r="M16" s="224">
        <f t="shared" si="27"/>
        <v>2622.6122368900974</v>
      </c>
      <c r="N16" s="224">
        <f t="shared" si="27"/>
        <v>2688.1775428123497</v>
      </c>
      <c r="O16" s="224">
        <f t="shared" si="27"/>
        <v>2755.3819813826581</v>
      </c>
      <c r="P16" s="224">
        <f t="shared" si="27"/>
        <v>2824.2665309172244</v>
      </c>
      <c r="Q16" s="224">
        <f t="shared" si="27"/>
        <v>2894.8731941901547</v>
      </c>
      <c r="R16" s="224">
        <f t="shared" si="27"/>
        <v>2967.2450240449084</v>
      </c>
      <c r="S16" s="44">
        <f t="shared" si="27"/>
        <v>3041.4261496460308</v>
      </c>
      <c r="T16" s="44">
        <f t="shared" si="27"/>
        <v>3117.4618033871811</v>
      </c>
      <c r="U16" s="44">
        <f t="shared" si="27"/>
        <v>3195.3983484718606</v>
      </c>
      <c r="V16" s="44">
        <f t="shared" si="27"/>
        <v>3275.2833071836567</v>
      </c>
      <c r="W16" s="44">
        <f t="shared" si="27"/>
        <v>3357.165389863248</v>
      </c>
      <c r="X16" s="44">
        <f t="shared" si="27"/>
        <v>3441.094524609829</v>
      </c>
      <c r="Y16" s="44">
        <f t="shared" si="27"/>
        <v>3527.1218877250744</v>
      </c>
      <c r="Z16" s="44">
        <f t="shared" si="27"/>
        <v>3615.299934918201</v>
      </c>
      <c r="AA16" s="44">
        <f t="shared" si="27"/>
        <v>3705.6824332911556</v>
      </c>
      <c r="AB16" s="44">
        <f t="shared" si="27"/>
        <v>3798.3244941234343</v>
      </c>
      <c r="AC16" s="44">
        <f t="shared" si="27"/>
        <v>3893.28260647652</v>
      </c>
      <c r="AD16" s="44">
        <f t="shared" si="27"/>
        <v>3990.6146716384328</v>
      </c>
      <c r="AE16" s="44">
        <f t="shared" si="27"/>
        <v>4090.3800384293932</v>
      </c>
      <c r="AF16" s="44">
        <f t="shared" si="27"/>
        <v>4192.6395393901275</v>
      </c>
      <c r="AG16" s="44">
        <f t="shared" si="27"/>
        <v>4297.4555278748803</v>
      </c>
      <c r="AH16" s="44">
        <f t="shared" si="27"/>
        <v>4404.8919160717523</v>
      </c>
      <c r="AI16" s="44">
        <f t="shared" si="27"/>
        <v>4515.0142139735453</v>
      </c>
      <c r="AJ16" s="44">
        <f t="shared" si="27"/>
        <v>4627.8895693228833</v>
      </c>
      <c r="AK16" s="44">
        <f t="shared" si="27"/>
        <v>4743.586808555955</v>
      </c>
      <c r="AL16" s="44">
        <f t="shared" si="27"/>
        <v>4862.1764787698539</v>
      </c>
      <c r="AM16" s="44">
        <f t="shared" si="27"/>
        <v>4983.7308907390998</v>
      </c>
      <c r="AN16" s="44">
        <f t="shared" si="27"/>
        <v>5108.3241630075772</v>
      </c>
      <c r="AO16" s="44">
        <f t="shared" si="27"/>
        <v>5236.0322670827663</v>
      </c>
      <c r="AP16" s="44">
        <f t="shared" si="27"/>
        <v>5366.9330737598348</v>
      </c>
      <c r="AQ16" s="44">
        <f t="shared" si="27"/>
        <v>5501.1064006038305</v>
      </c>
      <c r="AR16" s="44"/>
    </row>
    <row r="17" spans="1:44" s="46" customFormat="1" ht="12.75" customHeight="1">
      <c r="A17" s="849" t="s">
        <v>614</v>
      </c>
      <c r="B17" s="850"/>
      <c r="C17" s="48">
        <v>2.5000000000000001E-2</v>
      </c>
      <c r="D17" s="61">
        <f>Operating!D41+Operating!D42</f>
        <v>0</v>
      </c>
      <c r="E17" s="64">
        <f>D17*(1+$C$17)</f>
        <v>0</v>
      </c>
      <c r="F17" s="64">
        <f t="shared" ref="F17:AQ17" si="28">E17*(1+$C$17)</f>
        <v>0</v>
      </c>
      <c r="G17" s="64">
        <f t="shared" si="28"/>
        <v>0</v>
      </c>
      <c r="H17" s="64">
        <f t="shared" si="28"/>
        <v>0</v>
      </c>
      <c r="I17" s="64">
        <f t="shared" si="28"/>
        <v>0</v>
      </c>
      <c r="J17" s="64">
        <f t="shared" si="28"/>
        <v>0</v>
      </c>
      <c r="K17" s="64">
        <f t="shared" si="28"/>
        <v>0</v>
      </c>
      <c r="L17" s="64">
        <f t="shared" si="28"/>
        <v>0</v>
      </c>
      <c r="M17" s="64">
        <f t="shared" si="28"/>
        <v>0</v>
      </c>
      <c r="N17" s="64">
        <f t="shared" si="28"/>
        <v>0</v>
      </c>
      <c r="O17" s="64">
        <f t="shared" si="28"/>
        <v>0</v>
      </c>
      <c r="P17" s="64">
        <f t="shared" si="28"/>
        <v>0</v>
      </c>
      <c r="Q17" s="64">
        <f t="shared" si="28"/>
        <v>0</v>
      </c>
      <c r="R17" s="64">
        <f t="shared" si="28"/>
        <v>0</v>
      </c>
      <c r="S17" s="62">
        <f t="shared" si="28"/>
        <v>0</v>
      </c>
      <c r="T17" s="62">
        <f t="shared" si="28"/>
        <v>0</v>
      </c>
      <c r="U17" s="62">
        <f t="shared" si="28"/>
        <v>0</v>
      </c>
      <c r="V17" s="62">
        <f t="shared" si="28"/>
        <v>0</v>
      </c>
      <c r="W17" s="62">
        <f t="shared" si="28"/>
        <v>0</v>
      </c>
      <c r="X17" s="62">
        <f t="shared" si="28"/>
        <v>0</v>
      </c>
      <c r="Y17" s="62">
        <f t="shared" si="28"/>
        <v>0</v>
      </c>
      <c r="Z17" s="62">
        <f t="shared" si="28"/>
        <v>0</v>
      </c>
      <c r="AA17" s="62">
        <f t="shared" si="28"/>
        <v>0</v>
      </c>
      <c r="AB17" s="62">
        <f t="shared" si="28"/>
        <v>0</v>
      </c>
      <c r="AC17" s="62">
        <f t="shared" si="28"/>
        <v>0</v>
      </c>
      <c r="AD17" s="62">
        <f t="shared" si="28"/>
        <v>0</v>
      </c>
      <c r="AE17" s="62">
        <f t="shared" si="28"/>
        <v>0</v>
      </c>
      <c r="AF17" s="62">
        <f t="shared" si="28"/>
        <v>0</v>
      </c>
      <c r="AG17" s="62">
        <f t="shared" si="28"/>
        <v>0</v>
      </c>
      <c r="AH17" s="62">
        <f t="shared" si="28"/>
        <v>0</v>
      </c>
      <c r="AI17" s="62">
        <f t="shared" si="28"/>
        <v>0</v>
      </c>
      <c r="AJ17" s="62">
        <f t="shared" si="28"/>
        <v>0</v>
      </c>
      <c r="AK17" s="62">
        <f t="shared" si="28"/>
        <v>0</v>
      </c>
      <c r="AL17" s="62">
        <f t="shared" si="28"/>
        <v>0</v>
      </c>
      <c r="AM17" s="62">
        <f t="shared" si="28"/>
        <v>0</v>
      </c>
      <c r="AN17" s="62">
        <f t="shared" si="28"/>
        <v>0</v>
      </c>
      <c r="AO17" s="62">
        <f t="shared" si="28"/>
        <v>0</v>
      </c>
      <c r="AP17" s="62">
        <f t="shared" si="28"/>
        <v>0</v>
      </c>
      <c r="AQ17" s="62">
        <f t="shared" si="28"/>
        <v>0</v>
      </c>
      <c r="AR17" s="62"/>
    </row>
    <row r="18" spans="1:44" s="46" customFormat="1" ht="12.75" customHeight="1">
      <c r="A18" s="851" t="s">
        <v>615</v>
      </c>
      <c r="B18" s="852"/>
      <c r="C18" s="48">
        <v>2.5000000000000001E-2</v>
      </c>
      <c r="D18" s="103">
        <f>Operating!E28</f>
        <v>0</v>
      </c>
      <c r="E18" s="63">
        <f>D18*(1+$C$18)</f>
        <v>0</v>
      </c>
      <c r="F18" s="63">
        <f t="shared" ref="F18:AQ18" si="29">E18*(1+$C$18)</f>
        <v>0</v>
      </c>
      <c r="G18" s="63">
        <f t="shared" si="29"/>
        <v>0</v>
      </c>
      <c r="H18" s="63">
        <f t="shared" si="29"/>
        <v>0</v>
      </c>
      <c r="I18" s="63">
        <f t="shared" si="29"/>
        <v>0</v>
      </c>
      <c r="J18" s="63">
        <f t="shared" si="29"/>
        <v>0</v>
      </c>
      <c r="K18" s="63">
        <f t="shared" si="29"/>
        <v>0</v>
      </c>
      <c r="L18" s="63">
        <f t="shared" si="29"/>
        <v>0</v>
      </c>
      <c r="M18" s="63">
        <f t="shared" si="29"/>
        <v>0</v>
      </c>
      <c r="N18" s="63">
        <f t="shared" si="29"/>
        <v>0</v>
      </c>
      <c r="O18" s="63">
        <f t="shared" si="29"/>
        <v>0</v>
      </c>
      <c r="P18" s="63">
        <f t="shared" si="29"/>
        <v>0</v>
      </c>
      <c r="Q18" s="63">
        <f t="shared" si="29"/>
        <v>0</v>
      </c>
      <c r="R18" s="63">
        <f t="shared" si="29"/>
        <v>0</v>
      </c>
      <c r="S18" s="63">
        <f t="shared" si="29"/>
        <v>0</v>
      </c>
      <c r="T18" s="63">
        <f t="shared" si="29"/>
        <v>0</v>
      </c>
      <c r="U18" s="63">
        <f t="shared" si="29"/>
        <v>0</v>
      </c>
      <c r="V18" s="63">
        <f t="shared" si="29"/>
        <v>0</v>
      </c>
      <c r="W18" s="63">
        <f t="shared" si="29"/>
        <v>0</v>
      </c>
      <c r="X18" s="63">
        <f t="shared" si="29"/>
        <v>0</v>
      </c>
      <c r="Y18" s="63">
        <f t="shared" si="29"/>
        <v>0</v>
      </c>
      <c r="Z18" s="63">
        <f t="shared" si="29"/>
        <v>0</v>
      </c>
      <c r="AA18" s="63">
        <f t="shared" si="29"/>
        <v>0</v>
      </c>
      <c r="AB18" s="63">
        <f t="shared" si="29"/>
        <v>0</v>
      </c>
      <c r="AC18" s="63">
        <f t="shared" si="29"/>
        <v>0</v>
      </c>
      <c r="AD18" s="63">
        <f t="shared" si="29"/>
        <v>0</v>
      </c>
      <c r="AE18" s="63">
        <f t="shared" si="29"/>
        <v>0</v>
      </c>
      <c r="AF18" s="63">
        <f t="shared" si="29"/>
        <v>0</v>
      </c>
      <c r="AG18" s="63">
        <f t="shared" si="29"/>
        <v>0</v>
      </c>
      <c r="AH18" s="63">
        <f t="shared" si="29"/>
        <v>0</v>
      </c>
      <c r="AI18" s="63">
        <f t="shared" si="29"/>
        <v>0</v>
      </c>
      <c r="AJ18" s="63">
        <f t="shared" si="29"/>
        <v>0</v>
      </c>
      <c r="AK18" s="63">
        <f t="shared" si="29"/>
        <v>0</v>
      </c>
      <c r="AL18" s="63">
        <f t="shared" si="29"/>
        <v>0</v>
      </c>
      <c r="AM18" s="63">
        <f t="shared" si="29"/>
        <v>0</v>
      </c>
      <c r="AN18" s="63">
        <f t="shared" si="29"/>
        <v>0</v>
      </c>
      <c r="AO18" s="63">
        <f t="shared" si="29"/>
        <v>0</v>
      </c>
      <c r="AP18" s="63">
        <f t="shared" si="29"/>
        <v>0</v>
      </c>
      <c r="AQ18" s="63">
        <f t="shared" si="29"/>
        <v>0</v>
      </c>
      <c r="AR18" s="64"/>
    </row>
    <row r="19" spans="1:44" s="46" customFormat="1" ht="12.75" customHeight="1">
      <c r="A19" s="229" t="s">
        <v>616</v>
      </c>
      <c r="B19" s="230"/>
      <c r="C19" s="54"/>
      <c r="D19" s="65">
        <f t="shared" ref="D19:AQ19" si="30">SUM(D16:D18)</f>
        <v>2100</v>
      </c>
      <c r="E19" s="66">
        <f t="shared" si="30"/>
        <v>2152.5</v>
      </c>
      <c r="F19" s="66">
        <f t="shared" si="30"/>
        <v>2206.3125</v>
      </c>
      <c r="G19" s="66">
        <f t="shared" si="30"/>
        <v>2261.4703124999996</v>
      </c>
      <c r="H19" s="66">
        <f t="shared" si="30"/>
        <v>2318.0070703124993</v>
      </c>
      <c r="I19" s="66">
        <f t="shared" si="30"/>
        <v>2375.9572470703115</v>
      </c>
      <c r="J19" s="66">
        <f t="shared" si="30"/>
        <v>2435.3561782470692</v>
      </c>
      <c r="K19" s="66">
        <f t="shared" si="30"/>
        <v>2496.2400827032457</v>
      </c>
      <c r="L19" s="66">
        <f t="shared" si="30"/>
        <v>2558.6460847708267</v>
      </c>
      <c r="M19" s="66">
        <f t="shared" si="30"/>
        <v>2622.6122368900974</v>
      </c>
      <c r="N19" s="66">
        <f t="shared" si="30"/>
        <v>2688.1775428123497</v>
      </c>
      <c r="O19" s="66">
        <f t="shared" si="30"/>
        <v>2755.3819813826581</v>
      </c>
      <c r="P19" s="66">
        <f t="shared" si="30"/>
        <v>2824.2665309172244</v>
      </c>
      <c r="Q19" s="66">
        <f t="shared" si="30"/>
        <v>2894.8731941901547</v>
      </c>
      <c r="R19" s="66">
        <f t="shared" si="30"/>
        <v>2967.2450240449084</v>
      </c>
      <c r="S19" s="66">
        <f t="shared" si="30"/>
        <v>3041.4261496460308</v>
      </c>
      <c r="T19" s="66">
        <f t="shared" si="30"/>
        <v>3117.4618033871811</v>
      </c>
      <c r="U19" s="66">
        <f t="shared" si="30"/>
        <v>3195.3983484718606</v>
      </c>
      <c r="V19" s="66">
        <f t="shared" si="30"/>
        <v>3275.2833071836567</v>
      </c>
      <c r="W19" s="66">
        <f t="shared" si="30"/>
        <v>3357.165389863248</v>
      </c>
      <c r="X19" s="66">
        <f t="shared" si="30"/>
        <v>3441.094524609829</v>
      </c>
      <c r="Y19" s="66">
        <f t="shared" si="30"/>
        <v>3527.1218877250744</v>
      </c>
      <c r="Z19" s="66">
        <f t="shared" si="30"/>
        <v>3615.299934918201</v>
      </c>
      <c r="AA19" s="66">
        <f t="shared" si="30"/>
        <v>3705.6824332911556</v>
      </c>
      <c r="AB19" s="66">
        <f t="shared" si="30"/>
        <v>3798.3244941234343</v>
      </c>
      <c r="AC19" s="66">
        <f t="shared" si="30"/>
        <v>3893.28260647652</v>
      </c>
      <c r="AD19" s="66">
        <f t="shared" si="30"/>
        <v>3990.6146716384328</v>
      </c>
      <c r="AE19" s="66">
        <f t="shared" si="30"/>
        <v>4090.3800384293932</v>
      </c>
      <c r="AF19" s="66">
        <f t="shared" si="30"/>
        <v>4192.6395393901275</v>
      </c>
      <c r="AG19" s="66">
        <f t="shared" si="30"/>
        <v>4297.4555278748803</v>
      </c>
      <c r="AH19" s="66">
        <f t="shared" si="30"/>
        <v>4404.8919160717523</v>
      </c>
      <c r="AI19" s="66">
        <f t="shared" si="30"/>
        <v>4515.0142139735453</v>
      </c>
      <c r="AJ19" s="66">
        <f t="shared" si="30"/>
        <v>4627.8895693228833</v>
      </c>
      <c r="AK19" s="66">
        <f t="shared" si="30"/>
        <v>4743.586808555955</v>
      </c>
      <c r="AL19" s="66">
        <f t="shared" si="30"/>
        <v>4862.1764787698539</v>
      </c>
      <c r="AM19" s="66">
        <f t="shared" si="30"/>
        <v>4983.7308907390998</v>
      </c>
      <c r="AN19" s="66">
        <f t="shared" si="30"/>
        <v>5108.3241630075772</v>
      </c>
      <c r="AO19" s="66">
        <f t="shared" si="30"/>
        <v>5236.0322670827663</v>
      </c>
      <c r="AP19" s="66">
        <f t="shared" si="30"/>
        <v>5366.9330737598348</v>
      </c>
      <c r="AQ19" s="66">
        <f t="shared" si="30"/>
        <v>5501.1064006038305</v>
      </c>
      <c r="AR19" s="284"/>
    </row>
    <row r="20" spans="1:44" s="46" customFormat="1" ht="5.0999999999999996" customHeight="1">
      <c r="A20" s="231"/>
      <c r="B20" s="232"/>
      <c r="C20" s="54"/>
      <c r="D20" s="57"/>
      <c r="E20" s="224"/>
      <c r="F20" s="224"/>
      <c r="G20" s="224"/>
      <c r="H20" s="224"/>
      <c r="I20" s="224"/>
      <c r="J20" s="224"/>
      <c r="K20" s="224"/>
      <c r="L20" s="224"/>
      <c r="M20" s="224"/>
      <c r="N20" s="224"/>
      <c r="O20" s="224"/>
      <c r="P20" s="224"/>
      <c r="Q20" s="224"/>
      <c r="R20" s="22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284"/>
    </row>
    <row r="21" spans="1:44" s="46" customFormat="1" ht="12.75" customHeight="1">
      <c r="A21" s="237" t="s">
        <v>617</v>
      </c>
      <c r="B21" s="238"/>
      <c r="C21" s="54"/>
      <c r="D21" s="67">
        <f>D13+D19</f>
        <v>468292</v>
      </c>
      <c r="E21" s="66">
        <f t="shared" ref="E21:AQ21" si="31">E13+E19</f>
        <v>479999.29999999993</v>
      </c>
      <c r="F21" s="66">
        <f t="shared" si="31"/>
        <v>355418.03249999991</v>
      </c>
      <c r="G21" s="66">
        <f t="shared" si="31"/>
        <v>364303.48331249994</v>
      </c>
      <c r="H21" s="66">
        <f t="shared" si="31"/>
        <v>373411.07039531239</v>
      </c>
      <c r="I21" s="66">
        <f t="shared" si="31"/>
        <v>382746.34715519514</v>
      </c>
      <c r="J21" s="66">
        <f t="shared" si="31"/>
        <v>392315.00583407498</v>
      </c>
      <c r="K21" s="66">
        <f t="shared" si="31"/>
        <v>402122.88097992685</v>
      </c>
      <c r="L21" s="66">
        <f t="shared" si="31"/>
        <v>412175.95300442498</v>
      </c>
      <c r="M21" s="66">
        <f t="shared" si="31"/>
        <v>422480.3518295355</v>
      </c>
      <c r="N21" s="66">
        <f t="shared" si="31"/>
        <v>433042.3606252739</v>
      </c>
      <c r="O21" s="66">
        <f t="shared" si="31"/>
        <v>443868.41964090569</v>
      </c>
      <c r="P21" s="66">
        <f t="shared" si="31"/>
        <v>454965.13013192831</v>
      </c>
      <c r="Q21" s="66">
        <f t="shared" si="31"/>
        <v>466339.25838522642</v>
      </c>
      <c r="R21" s="66">
        <f t="shared" si="31"/>
        <v>477997.73984485707</v>
      </c>
      <c r="S21" s="66">
        <f t="shared" si="31"/>
        <v>489947.68334097852</v>
      </c>
      <c r="T21" s="66">
        <f t="shared" si="31"/>
        <v>502196.37542450288</v>
      </c>
      <c r="U21" s="66">
        <f t="shared" si="31"/>
        <v>514751.28481011541</v>
      </c>
      <c r="V21" s="66">
        <f t="shared" si="31"/>
        <v>527620.06693036819</v>
      </c>
      <c r="W21" s="66">
        <f t="shared" si="31"/>
        <v>540810.56860362727</v>
      </c>
      <c r="X21" s="66">
        <f t="shared" si="31"/>
        <v>554330.83281871805</v>
      </c>
      <c r="Y21" s="66">
        <f t="shared" si="31"/>
        <v>568189.10363918589</v>
      </c>
      <c r="Z21" s="66">
        <f t="shared" si="31"/>
        <v>582393.83123016544</v>
      </c>
      <c r="AA21" s="66">
        <f t="shared" si="31"/>
        <v>596953.67701091943</v>
      </c>
      <c r="AB21" s="66">
        <f t="shared" si="31"/>
        <v>611877.5189361925</v>
      </c>
      <c r="AC21" s="66">
        <f t="shared" si="31"/>
        <v>627174.45690959727</v>
      </c>
      <c r="AD21" s="66">
        <f t="shared" si="31"/>
        <v>642853.81833233708</v>
      </c>
      <c r="AE21" s="66">
        <f t="shared" si="31"/>
        <v>658925.16379064543</v>
      </c>
      <c r="AF21" s="66">
        <f t="shared" si="31"/>
        <v>675398.29288541153</v>
      </c>
      <c r="AG21" s="66">
        <f t="shared" si="31"/>
        <v>692283.25020754675</v>
      </c>
      <c r="AH21" s="66">
        <f t="shared" si="31"/>
        <v>709590.33146273531</v>
      </c>
      <c r="AI21" s="66">
        <f t="shared" si="31"/>
        <v>727330.08974930376</v>
      </c>
      <c r="AJ21" s="66">
        <f t="shared" si="31"/>
        <v>745513.34199303633</v>
      </c>
      <c r="AK21" s="66">
        <f t="shared" si="31"/>
        <v>764151.17554286215</v>
      </c>
      <c r="AL21" s="66">
        <f t="shared" si="31"/>
        <v>783254.95493143355</v>
      </c>
      <c r="AM21" s="66">
        <f t="shared" si="31"/>
        <v>802836.32880471938</v>
      </c>
      <c r="AN21" s="66">
        <f t="shared" si="31"/>
        <v>822907.23702483717</v>
      </c>
      <c r="AO21" s="66">
        <f t="shared" si="31"/>
        <v>843479.91795045813</v>
      </c>
      <c r="AP21" s="66">
        <f t="shared" si="31"/>
        <v>864566.91589921946</v>
      </c>
      <c r="AQ21" s="66">
        <f t="shared" si="31"/>
        <v>886181.08879669989</v>
      </c>
      <c r="AR21" s="284"/>
    </row>
    <row r="22" spans="1:44" s="68" customFormat="1" ht="5.0999999999999996" customHeight="1">
      <c r="A22" s="239" t="s">
        <v>445</v>
      </c>
      <c r="B22" s="240"/>
      <c r="C22" s="54"/>
      <c r="D22" s="57"/>
      <c r="E22" s="224"/>
      <c r="F22" s="224"/>
      <c r="G22" s="224"/>
      <c r="H22" s="224"/>
      <c r="I22" s="224"/>
      <c r="J22" s="224"/>
      <c r="K22" s="224"/>
      <c r="L22" s="224"/>
      <c r="M22" s="224"/>
      <c r="N22" s="224"/>
      <c r="O22" s="224"/>
      <c r="P22" s="224"/>
      <c r="Q22" s="224"/>
      <c r="R22" s="22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284"/>
    </row>
    <row r="23" spans="1:44" s="68" customFormat="1" ht="12.75" customHeight="1">
      <c r="A23" s="233" t="s">
        <v>618</v>
      </c>
      <c r="B23" s="234"/>
      <c r="C23" s="241"/>
      <c r="D23" s="69"/>
      <c r="E23" s="242"/>
      <c r="F23" s="242"/>
      <c r="G23" s="242"/>
      <c r="H23" s="242"/>
      <c r="I23" s="242"/>
      <c r="J23" s="242"/>
      <c r="K23" s="242"/>
      <c r="L23" s="242"/>
      <c r="M23" s="242"/>
      <c r="N23" s="242"/>
      <c r="O23" s="242"/>
      <c r="P23" s="242"/>
      <c r="Q23" s="242"/>
      <c r="R23" s="242"/>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284"/>
    </row>
    <row r="24" spans="1:44" s="68" customFormat="1" ht="12.75" customHeight="1">
      <c r="A24" s="323" t="s">
        <v>619</v>
      </c>
      <c r="B24" s="324"/>
      <c r="C24" s="48">
        <v>0.1</v>
      </c>
      <c r="D24" s="61">
        <f>+$C24*D5</f>
        <v>12403.2</v>
      </c>
      <c r="E24" s="64">
        <f t="shared" ref="E24:AQ24" si="32">+$C24*E5</f>
        <v>12713.279999999999</v>
      </c>
      <c r="F24" s="64">
        <f t="shared" si="32"/>
        <v>13031.111999999999</v>
      </c>
      <c r="G24" s="64">
        <f t="shared" si="32"/>
        <v>13356.889799999997</v>
      </c>
      <c r="H24" s="64">
        <f t="shared" si="32"/>
        <v>13690.812044999997</v>
      </c>
      <c r="I24" s="64">
        <f t="shared" si="32"/>
        <v>14033.082346124995</v>
      </c>
      <c r="J24" s="64">
        <f t="shared" si="32"/>
        <v>14383.909404778118</v>
      </c>
      <c r="K24" s="64">
        <f t="shared" si="32"/>
        <v>14743.507139897569</v>
      </c>
      <c r="L24" s="64">
        <f t="shared" si="32"/>
        <v>15112.094818395008</v>
      </c>
      <c r="M24" s="64">
        <f t="shared" si="32"/>
        <v>15489.897188854882</v>
      </c>
      <c r="N24" s="64">
        <f t="shared" si="32"/>
        <v>15877.144618576254</v>
      </c>
      <c r="O24" s="64">
        <f t="shared" si="32"/>
        <v>16274.073234040658</v>
      </c>
      <c r="P24" s="64">
        <f t="shared" si="32"/>
        <v>16680.925064891675</v>
      </c>
      <c r="Q24" s="64">
        <f t="shared" si="32"/>
        <v>17097.948191513962</v>
      </c>
      <c r="R24" s="64">
        <f t="shared" si="32"/>
        <v>17525.396896301809</v>
      </c>
      <c r="S24" s="64">
        <f t="shared" si="32"/>
        <v>17963.531818709354</v>
      </c>
      <c r="T24" s="64">
        <f t="shared" si="32"/>
        <v>18412.620114177087</v>
      </c>
      <c r="U24" s="64">
        <f t="shared" si="32"/>
        <v>18872.935617031511</v>
      </c>
      <c r="V24" s="64">
        <f t="shared" si="32"/>
        <v>19344.759007457298</v>
      </c>
      <c r="W24" s="64">
        <f t="shared" si="32"/>
        <v>19828.377982643728</v>
      </c>
      <c r="X24" s="64">
        <f t="shared" si="32"/>
        <v>20324.087432209821</v>
      </c>
      <c r="Y24" s="64">
        <f t="shared" si="32"/>
        <v>20832.189618015065</v>
      </c>
      <c r="Z24" s="64">
        <f t="shared" si="32"/>
        <v>21352.994358465439</v>
      </c>
      <c r="AA24" s="64">
        <f t="shared" si="32"/>
        <v>21886.81921742707</v>
      </c>
      <c r="AB24" s="64">
        <f t="shared" si="32"/>
        <v>22433.989697862744</v>
      </c>
      <c r="AC24" s="64">
        <f t="shared" si="32"/>
        <v>22994.839440309312</v>
      </c>
      <c r="AD24" s="64">
        <f t="shared" si="32"/>
        <v>23569.71042631704</v>
      </c>
      <c r="AE24" s="64">
        <f t="shared" si="32"/>
        <v>24158.953186974963</v>
      </c>
      <c r="AF24" s="64">
        <f t="shared" si="32"/>
        <v>24762.927016649337</v>
      </c>
      <c r="AG24" s="64">
        <f t="shared" si="32"/>
        <v>25382.000192065567</v>
      </c>
      <c r="AH24" s="64">
        <f t="shared" si="32"/>
        <v>26016.550196867203</v>
      </c>
      <c r="AI24" s="64">
        <f t="shared" si="32"/>
        <v>26666.963951788886</v>
      </c>
      <c r="AJ24" s="64">
        <f t="shared" si="32"/>
        <v>27333.638050583606</v>
      </c>
      <c r="AK24" s="64">
        <f t="shared" si="32"/>
        <v>28016.979001848191</v>
      </c>
      <c r="AL24" s="64">
        <f t="shared" si="32"/>
        <v>28717.403476894393</v>
      </c>
      <c r="AM24" s="64">
        <f t="shared" si="32"/>
        <v>29435.338563816753</v>
      </c>
      <c r="AN24" s="64">
        <f t="shared" si="32"/>
        <v>30171.222027912168</v>
      </c>
      <c r="AO24" s="64">
        <f t="shared" si="32"/>
        <v>30925.502578609969</v>
      </c>
      <c r="AP24" s="64">
        <f t="shared" si="32"/>
        <v>31698.640143075216</v>
      </c>
      <c r="AQ24" s="64">
        <f t="shared" si="32"/>
        <v>32491.106146652091</v>
      </c>
      <c r="AR24" s="284"/>
    </row>
    <row r="25" spans="1:44" s="68" customFormat="1" ht="12.75" customHeight="1">
      <c r="A25" s="323" t="s">
        <v>608</v>
      </c>
      <c r="B25" s="324"/>
      <c r="C25" s="48">
        <v>0.05</v>
      </c>
      <c r="D25" s="61">
        <f t="shared" ref="D25:AQ25" si="33">+$C25*D6</f>
        <v>0</v>
      </c>
      <c r="E25" s="64">
        <f t="shared" si="33"/>
        <v>0</v>
      </c>
      <c r="F25" s="64">
        <f t="shared" si="33"/>
        <v>0</v>
      </c>
      <c r="G25" s="64">
        <f t="shared" si="33"/>
        <v>0</v>
      </c>
      <c r="H25" s="64">
        <f t="shared" si="33"/>
        <v>0</v>
      </c>
      <c r="I25" s="64">
        <f t="shared" si="33"/>
        <v>0</v>
      </c>
      <c r="J25" s="64">
        <f t="shared" si="33"/>
        <v>0</v>
      </c>
      <c r="K25" s="64">
        <f t="shared" si="33"/>
        <v>0</v>
      </c>
      <c r="L25" s="64">
        <f t="shared" si="33"/>
        <v>0</v>
      </c>
      <c r="M25" s="64">
        <f t="shared" si="33"/>
        <v>0</v>
      </c>
      <c r="N25" s="64">
        <f t="shared" si="33"/>
        <v>0</v>
      </c>
      <c r="O25" s="64">
        <f t="shared" si="33"/>
        <v>0</v>
      </c>
      <c r="P25" s="64">
        <f t="shared" si="33"/>
        <v>0</v>
      </c>
      <c r="Q25" s="64">
        <f t="shared" si="33"/>
        <v>0</v>
      </c>
      <c r="R25" s="64">
        <f t="shared" si="33"/>
        <v>0</v>
      </c>
      <c r="S25" s="64">
        <f t="shared" si="33"/>
        <v>0</v>
      </c>
      <c r="T25" s="64">
        <f t="shared" si="33"/>
        <v>0</v>
      </c>
      <c r="U25" s="64">
        <f t="shared" si="33"/>
        <v>0</v>
      </c>
      <c r="V25" s="64">
        <f t="shared" si="33"/>
        <v>0</v>
      </c>
      <c r="W25" s="64">
        <f t="shared" si="33"/>
        <v>0</v>
      </c>
      <c r="X25" s="64">
        <f t="shared" si="33"/>
        <v>0</v>
      </c>
      <c r="Y25" s="64">
        <f t="shared" si="33"/>
        <v>0</v>
      </c>
      <c r="Z25" s="64">
        <f t="shared" si="33"/>
        <v>0</v>
      </c>
      <c r="AA25" s="64">
        <f t="shared" si="33"/>
        <v>0</v>
      </c>
      <c r="AB25" s="64">
        <f t="shared" si="33"/>
        <v>0</v>
      </c>
      <c r="AC25" s="64">
        <f t="shared" si="33"/>
        <v>0</v>
      </c>
      <c r="AD25" s="64">
        <f t="shared" si="33"/>
        <v>0</v>
      </c>
      <c r="AE25" s="64">
        <f t="shared" si="33"/>
        <v>0</v>
      </c>
      <c r="AF25" s="64">
        <f t="shared" si="33"/>
        <v>0</v>
      </c>
      <c r="AG25" s="64">
        <f t="shared" si="33"/>
        <v>0</v>
      </c>
      <c r="AH25" s="64">
        <f t="shared" si="33"/>
        <v>0</v>
      </c>
      <c r="AI25" s="64">
        <f t="shared" si="33"/>
        <v>0</v>
      </c>
      <c r="AJ25" s="64">
        <f t="shared" si="33"/>
        <v>0</v>
      </c>
      <c r="AK25" s="64">
        <f t="shared" si="33"/>
        <v>0</v>
      </c>
      <c r="AL25" s="64">
        <f t="shared" si="33"/>
        <v>0</v>
      </c>
      <c r="AM25" s="64">
        <f t="shared" si="33"/>
        <v>0</v>
      </c>
      <c r="AN25" s="64">
        <f t="shared" si="33"/>
        <v>0</v>
      </c>
      <c r="AO25" s="64">
        <f t="shared" si="33"/>
        <v>0</v>
      </c>
      <c r="AP25" s="64">
        <f t="shared" si="33"/>
        <v>0</v>
      </c>
      <c r="AQ25" s="64">
        <f t="shared" si="33"/>
        <v>0</v>
      </c>
      <c r="AR25" s="71" t="s">
        <v>445</v>
      </c>
    </row>
    <row r="26" spans="1:44" s="68" customFormat="1" ht="12.75" customHeight="1">
      <c r="A26" s="323" t="s">
        <v>457</v>
      </c>
      <c r="B26" s="324"/>
      <c r="C26" s="48">
        <v>0.05</v>
      </c>
      <c r="D26" s="61">
        <f>+$C26*(D8+D9+D10)</f>
        <v>10608</v>
      </c>
      <c r="E26" s="64">
        <f>+$C26*(E8+E9+E10)</f>
        <v>10873.199999999999</v>
      </c>
      <c r="F26" s="64">
        <f t="shared" ref="F26:X26" si="34">+$C26*(F8+F9+F10)</f>
        <v>11145.029999999999</v>
      </c>
      <c r="G26" s="64">
        <f t="shared" si="34"/>
        <v>11423.655749999998</v>
      </c>
      <c r="H26" s="64">
        <f t="shared" si="34"/>
        <v>11709.247143749997</v>
      </c>
      <c r="I26" s="64">
        <f t="shared" si="34"/>
        <v>12001.978322343746</v>
      </c>
      <c r="J26" s="64">
        <f t="shared" si="34"/>
        <v>12302.027780402339</v>
      </c>
      <c r="K26" s="64">
        <f t="shared" si="34"/>
        <v>12609.578474912396</v>
      </c>
      <c r="L26" s="64">
        <f t="shared" si="34"/>
        <v>12924.817936785204</v>
      </c>
      <c r="M26" s="64">
        <f t="shared" si="34"/>
        <v>13247.938385204832</v>
      </c>
      <c r="N26" s="64">
        <f t="shared" si="34"/>
        <v>13579.136844834951</v>
      </c>
      <c r="O26" s="64">
        <f t="shared" si="34"/>
        <v>13918.615265955823</v>
      </c>
      <c r="P26" s="64">
        <f t="shared" si="34"/>
        <v>14266.580647604718</v>
      </c>
      <c r="Q26" s="64">
        <f t="shared" si="34"/>
        <v>14623.245163794834</v>
      </c>
      <c r="R26" s="64">
        <f t="shared" si="34"/>
        <v>14988.826292889706</v>
      </c>
      <c r="S26" s="64">
        <f t="shared" si="34"/>
        <v>15363.546950211947</v>
      </c>
      <c r="T26" s="64">
        <f t="shared" si="34"/>
        <v>15747.635623967244</v>
      </c>
      <c r="U26" s="64">
        <f t="shared" si="34"/>
        <v>16141.326514566423</v>
      </c>
      <c r="V26" s="64">
        <f t="shared" si="34"/>
        <v>16544.859677430581</v>
      </c>
      <c r="W26" s="64">
        <f t="shared" si="34"/>
        <v>16958.481169366343</v>
      </c>
      <c r="X26" s="64">
        <f t="shared" si="34"/>
        <v>17382.4431986005</v>
      </c>
      <c r="Y26" s="64">
        <f t="shared" ref="Y26:AQ26" si="35">+$C26*(Y9+Y10)</f>
        <v>0</v>
      </c>
      <c r="Z26" s="64">
        <f t="shared" si="35"/>
        <v>0</v>
      </c>
      <c r="AA26" s="64">
        <f t="shared" si="35"/>
        <v>0</v>
      </c>
      <c r="AB26" s="64">
        <f t="shared" si="35"/>
        <v>0</v>
      </c>
      <c r="AC26" s="64">
        <f t="shared" si="35"/>
        <v>0</v>
      </c>
      <c r="AD26" s="64">
        <f t="shared" si="35"/>
        <v>0</v>
      </c>
      <c r="AE26" s="64">
        <f t="shared" si="35"/>
        <v>0</v>
      </c>
      <c r="AF26" s="64">
        <f t="shared" si="35"/>
        <v>0</v>
      </c>
      <c r="AG26" s="64">
        <f t="shared" si="35"/>
        <v>0</v>
      </c>
      <c r="AH26" s="64">
        <f t="shared" si="35"/>
        <v>0</v>
      </c>
      <c r="AI26" s="64">
        <f t="shared" si="35"/>
        <v>0</v>
      </c>
      <c r="AJ26" s="64">
        <f t="shared" si="35"/>
        <v>0</v>
      </c>
      <c r="AK26" s="64">
        <f t="shared" si="35"/>
        <v>0</v>
      </c>
      <c r="AL26" s="64">
        <f t="shared" si="35"/>
        <v>0</v>
      </c>
      <c r="AM26" s="64">
        <f t="shared" si="35"/>
        <v>0</v>
      </c>
      <c r="AN26" s="64">
        <f t="shared" si="35"/>
        <v>0</v>
      </c>
      <c r="AO26" s="64">
        <f t="shared" si="35"/>
        <v>0</v>
      </c>
      <c r="AP26" s="64">
        <f t="shared" si="35"/>
        <v>0</v>
      </c>
      <c r="AQ26" s="64">
        <f t="shared" si="35"/>
        <v>0</v>
      </c>
      <c r="AR26" s="64"/>
    </row>
    <row r="27" spans="1:44" s="68" customFormat="1" ht="12.75" customHeight="1">
      <c r="A27" s="853" t="s">
        <v>459</v>
      </c>
      <c r="B27" s="854"/>
      <c r="C27" s="48">
        <v>0.05</v>
      </c>
      <c r="D27" s="61">
        <f t="shared" ref="D27:AQ27" si="36">+$C27*D12</f>
        <v>6500</v>
      </c>
      <c r="E27" s="64">
        <f t="shared" si="36"/>
        <v>6662.5</v>
      </c>
      <c r="F27" s="64">
        <f t="shared" si="36"/>
        <v>0</v>
      </c>
      <c r="G27" s="64">
        <f t="shared" si="36"/>
        <v>0</v>
      </c>
      <c r="H27" s="64">
        <f t="shared" si="36"/>
        <v>0</v>
      </c>
      <c r="I27" s="64">
        <f t="shared" si="36"/>
        <v>0</v>
      </c>
      <c r="J27" s="64">
        <f t="shared" si="36"/>
        <v>0</v>
      </c>
      <c r="K27" s="64">
        <f t="shared" si="36"/>
        <v>0</v>
      </c>
      <c r="L27" s="64">
        <f t="shared" si="36"/>
        <v>0</v>
      </c>
      <c r="M27" s="64">
        <f t="shared" si="36"/>
        <v>0</v>
      </c>
      <c r="N27" s="64">
        <f t="shared" si="36"/>
        <v>0</v>
      </c>
      <c r="O27" s="64">
        <f t="shared" si="36"/>
        <v>0</v>
      </c>
      <c r="P27" s="64">
        <f t="shared" si="36"/>
        <v>0</v>
      </c>
      <c r="Q27" s="64">
        <f t="shared" si="36"/>
        <v>0</v>
      </c>
      <c r="R27" s="64">
        <f t="shared" si="36"/>
        <v>0</v>
      </c>
      <c r="S27" s="64">
        <f t="shared" si="36"/>
        <v>0</v>
      </c>
      <c r="T27" s="64">
        <f t="shared" si="36"/>
        <v>0</v>
      </c>
      <c r="U27" s="64">
        <f t="shared" si="36"/>
        <v>0</v>
      </c>
      <c r="V27" s="64">
        <f t="shared" si="36"/>
        <v>0</v>
      </c>
      <c r="W27" s="64">
        <f t="shared" si="36"/>
        <v>0</v>
      </c>
      <c r="X27" s="64">
        <f t="shared" si="36"/>
        <v>0</v>
      </c>
      <c r="Y27" s="64">
        <f t="shared" si="36"/>
        <v>0</v>
      </c>
      <c r="Z27" s="64">
        <f t="shared" si="36"/>
        <v>0</v>
      </c>
      <c r="AA27" s="64">
        <f t="shared" si="36"/>
        <v>0</v>
      </c>
      <c r="AB27" s="64">
        <f t="shared" si="36"/>
        <v>0</v>
      </c>
      <c r="AC27" s="64">
        <f t="shared" si="36"/>
        <v>0</v>
      </c>
      <c r="AD27" s="64">
        <f t="shared" si="36"/>
        <v>0</v>
      </c>
      <c r="AE27" s="64">
        <f t="shared" si="36"/>
        <v>0</v>
      </c>
      <c r="AF27" s="64">
        <f t="shared" si="36"/>
        <v>0</v>
      </c>
      <c r="AG27" s="64">
        <f t="shared" si="36"/>
        <v>0</v>
      </c>
      <c r="AH27" s="64">
        <f t="shared" si="36"/>
        <v>0</v>
      </c>
      <c r="AI27" s="64">
        <f t="shared" si="36"/>
        <v>0</v>
      </c>
      <c r="AJ27" s="64">
        <f t="shared" si="36"/>
        <v>0</v>
      </c>
      <c r="AK27" s="64">
        <f t="shared" si="36"/>
        <v>0</v>
      </c>
      <c r="AL27" s="64">
        <f t="shared" si="36"/>
        <v>0</v>
      </c>
      <c r="AM27" s="64">
        <f t="shared" si="36"/>
        <v>0</v>
      </c>
      <c r="AN27" s="64">
        <f t="shared" si="36"/>
        <v>0</v>
      </c>
      <c r="AO27" s="64">
        <f t="shared" si="36"/>
        <v>0</v>
      </c>
      <c r="AP27" s="64">
        <f t="shared" si="36"/>
        <v>0</v>
      </c>
      <c r="AQ27" s="64">
        <f t="shared" si="36"/>
        <v>0</v>
      </c>
      <c r="AR27" s="284"/>
    </row>
    <row r="28" spans="1:44" s="46" customFormat="1" ht="12.75" customHeight="1">
      <c r="A28" s="323" t="s">
        <v>620</v>
      </c>
      <c r="B28" s="324"/>
      <c r="C28" s="48">
        <v>0.05</v>
      </c>
      <c r="D28" s="61">
        <f t="shared" ref="D28:AQ28" si="37">+$C28*(D16+D17)</f>
        <v>105</v>
      </c>
      <c r="E28" s="64">
        <f t="shared" si="37"/>
        <v>107.625</v>
      </c>
      <c r="F28" s="64">
        <f t="shared" si="37"/>
        <v>110.31562500000001</v>
      </c>
      <c r="G28" s="64">
        <f t="shared" si="37"/>
        <v>113.07351562499998</v>
      </c>
      <c r="H28" s="64">
        <f t="shared" si="37"/>
        <v>115.90035351562497</v>
      </c>
      <c r="I28" s="64">
        <f t="shared" si="37"/>
        <v>118.79786235351558</v>
      </c>
      <c r="J28" s="64">
        <f t="shared" si="37"/>
        <v>121.76780891235347</v>
      </c>
      <c r="K28" s="64">
        <f t="shared" si="37"/>
        <v>124.81200413516228</v>
      </c>
      <c r="L28" s="64">
        <f t="shared" si="37"/>
        <v>127.93230423854135</v>
      </c>
      <c r="M28" s="64">
        <f t="shared" si="37"/>
        <v>131.13061184450487</v>
      </c>
      <c r="N28" s="64">
        <f t="shared" si="37"/>
        <v>134.40887714061748</v>
      </c>
      <c r="O28" s="64">
        <f t="shared" si="37"/>
        <v>137.76909906913292</v>
      </c>
      <c r="P28" s="64">
        <f t="shared" si="37"/>
        <v>141.21332654586124</v>
      </c>
      <c r="Q28" s="64">
        <f t="shared" si="37"/>
        <v>144.74365970950774</v>
      </c>
      <c r="R28" s="64">
        <f t="shared" si="37"/>
        <v>148.36225120224543</v>
      </c>
      <c r="S28" s="64">
        <f t="shared" si="37"/>
        <v>152.07130748230153</v>
      </c>
      <c r="T28" s="64">
        <f t="shared" si="37"/>
        <v>155.87309016935907</v>
      </c>
      <c r="U28" s="64">
        <f t="shared" si="37"/>
        <v>159.76991742359303</v>
      </c>
      <c r="V28" s="64">
        <f t="shared" si="37"/>
        <v>163.76416535918284</v>
      </c>
      <c r="W28" s="64">
        <f t="shared" si="37"/>
        <v>167.85826949316242</v>
      </c>
      <c r="X28" s="64">
        <f t="shared" si="37"/>
        <v>172.05472623049147</v>
      </c>
      <c r="Y28" s="64">
        <f t="shared" si="37"/>
        <v>176.35609438625374</v>
      </c>
      <c r="Z28" s="64">
        <f t="shared" si="37"/>
        <v>180.76499674591005</v>
      </c>
      <c r="AA28" s="64">
        <f t="shared" si="37"/>
        <v>185.2841216645578</v>
      </c>
      <c r="AB28" s="64">
        <f t="shared" si="37"/>
        <v>189.91622470617173</v>
      </c>
      <c r="AC28" s="64">
        <f t="shared" si="37"/>
        <v>194.66413032382602</v>
      </c>
      <c r="AD28" s="64">
        <f t="shared" si="37"/>
        <v>199.53073358192165</v>
      </c>
      <c r="AE28" s="64">
        <f t="shared" si="37"/>
        <v>204.51900192146968</v>
      </c>
      <c r="AF28" s="64">
        <f t="shared" si="37"/>
        <v>209.63197696950638</v>
      </c>
      <c r="AG28" s="64">
        <f t="shared" si="37"/>
        <v>214.87277639374403</v>
      </c>
      <c r="AH28" s="64">
        <f t="shared" si="37"/>
        <v>220.24459580358763</v>
      </c>
      <c r="AI28" s="64">
        <f t="shared" si="37"/>
        <v>225.75071069867727</v>
      </c>
      <c r="AJ28" s="64">
        <f t="shared" si="37"/>
        <v>231.39447846614416</v>
      </c>
      <c r="AK28" s="64">
        <f t="shared" si="37"/>
        <v>237.17934042779777</v>
      </c>
      <c r="AL28" s="64">
        <f t="shared" si="37"/>
        <v>243.10882393849272</v>
      </c>
      <c r="AM28" s="64">
        <f t="shared" si="37"/>
        <v>249.18654453695501</v>
      </c>
      <c r="AN28" s="64">
        <f t="shared" si="37"/>
        <v>255.41620815037888</v>
      </c>
      <c r="AO28" s="64">
        <f t="shared" si="37"/>
        <v>261.80161335413834</v>
      </c>
      <c r="AP28" s="64">
        <f t="shared" si="37"/>
        <v>268.34665368799176</v>
      </c>
      <c r="AQ28" s="64">
        <f t="shared" si="37"/>
        <v>275.05532003019152</v>
      </c>
      <c r="AR28" s="284"/>
    </row>
    <row r="29" spans="1:44" s="46" customFormat="1" ht="12.75" customHeight="1">
      <c r="A29" s="323" t="s">
        <v>621</v>
      </c>
      <c r="B29" s="324"/>
      <c r="C29" s="48">
        <v>0.5</v>
      </c>
      <c r="D29" s="103">
        <f t="shared" ref="D29:AQ29" si="38">+$C29*D18</f>
        <v>0</v>
      </c>
      <c r="E29" s="63">
        <f t="shared" si="38"/>
        <v>0</v>
      </c>
      <c r="F29" s="63">
        <f t="shared" si="38"/>
        <v>0</v>
      </c>
      <c r="G29" s="63">
        <f t="shared" si="38"/>
        <v>0</v>
      </c>
      <c r="H29" s="63">
        <f t="shared" si="38"/>
        <v>0</v>
      </c>
      <c r="I29" s="63">
        <f t="shared" si="38"/>
        <v>0</v>
      </c>
      <c r="J29" s="63">
        <f t="shared" si="38"/>
        <v>0</v>
      </c>
      <c r="K29" s="63">
        <f t="shared" si="38"/>
        <v>0</v>
      </c>
      <c r="L29" s="63">
        <f t="shared" si="38"/>
        <v>0</v>
      </c>
      <c r="M29" s="63">
        <f t="shared" si="38"/>
        <v>0</v>
      </c>
      <c r="N29" s="63">
        <f t="shared" si="38"/>
        <v>0</v>
      </c>
      <c r="O29" s="63">
        <f t="shared" si="38"/>
        <v>0</v>
      </c>
      <c r="P29" s="63">
        <f t="shared" si="38"/>
        <v>0</v>
      </c>
      <c r="Q29" s="63">
        <f t="shared" si="38"/>
        <v>0</v>
      </c>
      <c r="R29" s="63">
        <f t="shared" si="38"/>
        <v>0</v>
      </c>
      <c r="S29" s="63">
        <f t="shared" si="38"/>
        <v>0</v>
      </c>
      <c r="T29" s="63">
        <f t="shared" si="38"/>
        <v>0</v>
      </c>
      <c r="U29" s="63">
        <f t="shared" si="38"/>
        <v>0</v>
      </c>
      <c r="V29" s="63">
        <f t="shared" si="38"/>
        <v>0</v>
      </c>
      <c r="W29" s="63">
        <f t="shared" si="38"/>
        <v>0</v>
      </c>
      <c r="X29" s="63">
        <f t="shared" si="38"/>
        <v>0</v>
      </c>
      <c r="Y29" s="63">
        <f t="shared" si="38"/>
        <v>0</v>
      </c>
      <c r="Z29" s="63">
        <f t="shared" si="38"/>
        <v>0</v>
      </c>
      <c r="AA29" s="63">
        <f t="shared" si="38"/>
        <v>0</v>
      </c>
      <c r="AB29" s="63">
        <f t="shared" si="38"/>
        <v>0</v>
      </c>
      <c r="AC29" s="63">
        <f t="shared" si="38"/>
        <v>0</v>
      </c>
      <c r="AD29" s="63">
        <f t="shared" si="38"/>
        <v>0</v>
      </c>
      <c r="AE29" s="63">
        <f t="shared" si="38"/>
        <v>0</v>
      </c>
      <c r="AF29" s="63">
        <f t="shared" si="38"/>
        <v>0</v>
      </c>
      <c r="AG29" s="63">
        <f t="shared" si="38"/>
        <v>0</v>
      </c>
      <c r="AH29" s="63">
        <f t="shared" si="38"/>
        <v>0</v>
      </c>
      <c r="AI29" s="63">
        <f t="shared" si="38"/>
        <v>0</v>
      </c>
      <c r="AJ29" s="63">
        <f t="shared" si="38"/>
        <v>0</v>
      </c>
      <c r="AK29" s="63">
        <f t="shared" si="38"/>
        <v>0</v>
      </c>
      <c r="AL29" s="63">
        <f t="shared" si="38"/>
        <v>0</v>
      </c>
      <c r="AM29" s="63">
        <f t="shared" si="38"/>
        <v>0</v>
      </c>
      <c r="AN29" s="63">
        <f t="shared" si="38"/>
        <v>0</v>
      </c>
      <c r="AO29" s="63">
        <f t="shared" si="38"/>
        <v>0</v>
      </c>
      <c r="AP29" s="63">
        <f t="shared" si="38"/>
        <v>0</v>
      </c>
      <c r="AQ29" s="63">
        <f t="shared" si="38"/>
        <v>0</v>
      </c>
      <c r="AR29" s="284"/>
    </row>
    <row r="30" spans="1:44" s="46" customFormat="1" ht="12.75" customHeight="1">
      <c r="A30" s="229" t="s">
        <v>622</v>
      </c>
      <c r="B30" s="230"/>
      <c r="C30" s="54"/>
      <c r="D30" s="72">
        <f t="shared" ref="D30:AQ30" si="39">SUM(D24:D29)</f>
        <v>29616.2</v>
      </c>
      <c r="E30" s="73">
        <f t="shared" si="39"/>
        <v>30356.604999999996</v>
      </c>
      <c r="F30" s="73">
        <f t="shared" si="39"/>
        <v>24286.457624999999</v>
      </c>
      <c r="G30" s="73">
        <f t="shared" si="39"/>
        <v>24893.619065624996</v>
      </c>
      <c r="H30" s="73">
        <f t="shared" si="39"/>
        <v>25515.95954226562</v>
      </c>
      <c r="I30" s="73">
        <f t="shared" si="39"/>
        <v>26153.858530822257</v>
      </c>
      <c r="J30" s="73">
        <f t="shared" si="39"/>
        <v>26807.704994092812</v>
      </c>
      <c r="K30" s="73">
        <f t="shared" si="39"/>
        <v>27477.897618945124</v>
      </c>
      <c r="L30" s="73">
        <f t="shared" si="39"/>
        <v>28164.845059418752</v>
      </c>
      <c r="M30" s="73">
        <f t="shared" si="39"/>
        <v>28868.966185904221</v>
      </c>
      <c r="N30" s="73">
        <f t="shared" si="39"/>
        <v>29590.690340551824</v>
      </c>
      <c r="O30" s="73">
        <f t="shared" si="39"/>
        <v>30330.457599065616</v>
      </c>
      <c r="P30" s="73">
        <f t="shared" si="39"/>
        <v>31088.719039042255</v>
      </c>
      <c r="Q30" s="73">
        <f t="shared" si="39"/>
        <v>31865.937015018302</v>
      </c>
      <c r="R30" s="73">
        <f t="shared" si="39"/>
        <v>32662.585440393759</v>
      </c>
      <c r="S30" s="73">
        <f t="shared" si="39"/>
        <v>33479.150076403603</v>
      </c>
      <c r="T30" s="73">
        <f t="shared" si="39"/>
        <v>34316.128828313689</v>
      </c>
      <c r="U30" s="73">
        <f t="shared" si="39"/>
        <v>35174.032049021524</v>
      </c>
      <c r="V30" s="73">
        <f t="shared" si="39"/>
        <v>36053.382850247064</v>
      </c>
      <c r="W30" s="73">
        <f t="shared" si="39"/>
        <v>36954.717421503236</v>
      </c>
      <c r="X30" s="73">
        <f t="shared" si="39"/>
        <v>37878.585357040807</v>
      </c>
      <c r="Y30" s="73">
        <f t="shared" si="39"/>
        <v>21008.545712401319</v>
      </c>
      <c r="Z30" s="73">
        <f t="shared" si="39"/>
        <v>21533.75935521135</v>
      </c>
      <c r="AA30" s="73">
        <f t="shared" si="39"/>
        <v>22072.103339091627</v>
      </c>
      <c r="AB30" s="73">
        <f t="shared" si="39"/>
        <v>22623.905922568916</v>
      </c>
      <c r="AC30" s="73">
        <f t="shared" si="39"/>
        <v>23189.503570633136</v>
      </c>
      <c r="AD30" s="73">
        <f t="shared" si="39"/>
        <v>23769.241159898964</v>
      </c>
      <c r="AE30" s="73">
        <f t="shared" si="39"/>
        <v>24363.472188896434</v>
      </c>
      <c r="AF30" s="73">
        <f t="shared" si="39"/>
        <v>24972.558993618844</v>
      </c>
      <c r="AG30" s="73">
        <f t="shared" si="39"/>
        <v>25596.872968459309</v>
      </c>
      <c r="AH30" s="73">
        <f t="shared" si="39"/>
        <v>26236.794792670789</v>
      </c>
      <c r="AI30" s="73">
        <f t="shared" si="39"/>
        <v>26892.714662487564</v>
      </c>
      <c r="AJ30" s="73">
        <f t="shared" si="39"/>
        <v>27565.032529049749</v>
      </c>
      <c r="AK30" s="73">
        <f t="shared" si="39"/>
        <v>28254.158342275987</v>
      </c>
      <c r="AL30" s="73">
        <f t="shared" si="39"/>
        <v>28960.512300832885</v>
      </c>
      <c r="AM30" s="73">
        <f t="shared" si="39"/>
        <v>29684.525108353708</v>
      </c>
      <c r="AN30" s="73">
        <f t="shared" si="39"/>
        <v>30426.638236062547</v>
      </c>
      <c r="AO30" s="73">
        <f t="shared" si="39"/>
        <v>31187.304191964107</v>
      </c>
      <c r="AP30" s="73">
        <f t="shared" si="39"/>
        <v>31966.986796763209</v>
      </c>
      <c r="AQ30" s="73">
        <f t="shared" si="39"/>
        <v>32766.161466682282</v>
      </c>
      <c r="AR30" s="284"/>
    </row>
    <row r="31" spans="1:44" s="46" customFormat="1" ht="5.0999999999999996" customHeight="1">
      <c r="A31" s="243"/>
      <c r="B31" s="325"/>
      <c r="C31" s="244"/>
      <c r="D31" s="57"/>
      <c r="E31" s="224"/>
      <c r="F31" s="224"/>
      <c r="G31" s="224"/>
      <c r="H31" s="224"/>
      <c r="I31" s="224"/>
      <c r="J31" s="224"/>
      <c r="K31" s="224"/>
      <c r="L31" s="224"/>
      <c r="M31" s="224"/>
      <c r="N31" s="224"/>
      <c r="O31" s="224"/>
      <c r="P31" s="224"/>
      <c r="Q31" s="224"/>
      <c r="R31" s="22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84"/>
    </row>
    <row r="32" spans="1:44" s="46" customFormat="1" ht="12.75" customHeight="1">
      <c r="A32" s="229" t="s">
        <v>623</v>
      </c>
      <c r="B32" s="230"/>
      <c r="C32" s="54"/>
      <c r="D32" s="67">
        <f>D21-D30</f>
        <v>438675.8</v>
      </c>
      <c r="E32" s="66">
        <f t="shared" ref="E32:AQ32" si="40">E21-E30</f>
        <v>449642.69499999995</v>
      </c>
      <c r="F32" s="66">
        <f t="shared" si="40"/>
        <v>331131.57487499993</v>
      </c>
      <c r="G32" s="66">
        <f t="shared" si="40"/>
        <v>339409.86424687493</v>
      </c>
      <c r="H32" s="66">
        <f t="shared" si="40"/>
        <v>347895.11085304676</v>
      </c>
      <c r="I32" s="66">
        <f t="shared" si="40"/>
        <v>356592.48862437287</v>
      </c>
      <c r="J32" s="66">
        <f t="shared" si="40"/>
        <v>365507.30083998217</v>
      </c>
      <c r="K32" s="66">
        <f t="shared" si="40"/>
        <v>374644.98336098174</v>
      </c>
      <c r="L32" s="66">
        <f t="shared" si="40"/>
        <v>384011.10794500622</v>
      </c>
      <c r="M32" s="66">
        <f t="shared" si="40"/>
        <v>393611.38564363128</v>
      </c>
      <c r="N32" s="66">
        <f t="shared" si="40"/>
        <v>403451.67028472206</v>
      </c>
      <c r="O32" s="66">
        <f t="shared" si="40"/>
        <v>413537.96204184007</v>
      </c>
      <c r="P32" s="66">
        <f t="shared" si="40"/>
        <v>423876.41109288606</v>
      </c>
      <c r="Q32" s="66">
        <f t="shared" si="40"/>
        <v>434473.32137020811</v>
      </c>
      <c r="R32" s="66">
        <f t="shared" si="40"/>
        <v>445335.1544044633</v>
      </c>
      <c r="S32" s="66">
        <f t="shared" si="40"/>
        <v>456468.53326457494</v>
      </c>
      <c r="T32" s="66">
        <f t="shared" si="40"/>
        <v>467880.24659618922</v>
      </c>
      <c r="U32" s="66">
        <f t="shared" si="40"/>
        <v>479577.2527610939</v>
      </c>
      <c r="V32" s="66">
        <f t="shared" si="40"/>
        <v>491566.68408012111</v>
      </c>
      <c r="W32" s="66">
        <f t="shared" si="40"/>
        <v>503855.85118212405</v>
      </c>
      <c r="X32" s="66">
        <f t="shared" si="40"/>
        <v>516452.24746167724</v>
      </c>
      <c r="Y32" s="66">
        <f t="shared" si="40"/>
        <v>547180.55792678462</v>
      </c>
      <c r="Z32" s="66">
        <f t="shared" si="40"/>
        <v>560860.07187495404</v>
      </c>
      <c r="AA32" s="66">
        <f t="shared" si="40"/>
        <v>574881.57367182779</v>
      </c>
      <c r="AB32" s="66">
        <f t="shared" si="40"/>
        <v>589253.61301362363</v>
      </c>
      <c r="AC32" s="66">
        <f t="shared" si="40"/>
        <v>603984.95333896414</v>
      </c>
      <c r="AD32" s="66">
        <f t="shared" si="40"/>
        <v>619084.57717243815</v>
      </c>
      <c r="AE32" s="66">
        <f t="shared" si="40"/>
        <v>634561.69160174904</v>
      </c>
      <c r="AF32" s="66">
        <f t="shared" si="40"/>
        <v>650425.73389179271</v>
      </c>
      <c r="AG32" s="66">
        <f t="shared" si="40"/>
        <v>666686.37723908748</v>
      </c>
      <c r="AH32" s="66">
        <f t="shared" si="40"/>
        <v>683353.53667006455</v>
      </c>
      <c r="AI32" s="66">
        <f t="shared" si="40"/>
        <v>700437.37508681614</v>
      </c>
      <c r="AJ32" s="66">
        <f t="shared" si="40"/>
        <v>717948.30946398654</v>
      </c>
      <c r="AK32" s="66">
        <f t="shared" si="40"/>
        <v>735897.01720058615</v>
      </c>
      <c r="AL32" s="66">
        <f t="shared" si="40"/>
        <v>754294.44263060065</v>
      </c>
      <c r="AM32" s="66">
        <f t="shared" si="40"/>
        <v>773151.80369636568</v>
      </c>
      <c r="AN32" s="66">
        <f t="shared" si="40"/>
        <v>792480.59878877457</v>
      </c>
      <c r="AO32" s="66">
        <f t="shared" si="40"/>
        <v>812292.61375849403</v>
      </c>
      <c r="AP32" s="66">
        <f t="shared" si="40"/>
        <v>832599.9291024562</v>
      </c>
      <c r="AQ32" s="66">
        <f t="shared" si="40"/>
        <v>853414.92733001756</v>
      </c>
      <c r="AR32" s="284"/>
    </row>
    <row r="33" spans="1:44" s="46" customFormat="1" ht="5.0999999999999996" customHeight="1">
      <c r="A33" s="243"/>
      <c r="B33" s="325"/>
      <c r="C33" s="245"/>
      <c r="D33" s="67"/>
      <c r="E33" s="66"/>
      <c r="F33" s="66"/>
      <c r="G33" s="66"/>
      <c r="H33" s="66"/>
      <c r="I33" s="66"/>
      <c r="J33" s="66"/>
      <c r="K33" s="66"/>
      <c r="L33" s="66"/>
      <c r="M33" s="66"/>
      <c r="N33" s="66"/>
      <c r="O33" s="66"/>
      <c r="P33" s="66"/>
      <c r="Q33" s="66"/>
      <c r="R33" s="66"/>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284"/>
    </row>
    <row r="34" spans="1:44" s="46" customFormat="1" ht="12.75" customHeight="1">
      <c r="A34" s="246" t="s">
        <v>624</v>
      </c>
      <c r="B34" s="247"/>
      <c r="C34" s="235"/>
      <c r="D34" s="76"/>
      <c r="E34" s="248"/>
      <c r="F34" s="248"/>
      <c r="G34" s="248"/>
      <c r="H34" s="248"/>
      <c r="I34" s="248"/>
      <c r="J34" s="248"/>
      <c r="K34" s="248"/>
      <c r="L34" s="248"/>
      <c r="M34" s="248"/>
      <c r="N34" s="248"/>
      <c r="O34" s="248"/>
      <c r="P34" s="248"/>
      <c r="Q34" s="248"/>
      <c r="R34" s="248"/>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284"/>
    </row>
    <row r="35" spans="1:44" s="46" customFormat="1" ht="24" customHeight="1">
      <c r="A35" s="855" t="s">
        <v>625</v>
      </c>
      <c r="B35" s="856"/>
      <c r="C35" s="48">
        <v>3.5000000000000003E-2</v>
      </c>
      <c r="D35" s="57">
        <f>Operating!D110-Operating!D91-Operating!D109</f>
        <v>249109.81714285712</v>
      </c>
      <c r="E35" s="224">
        <f>(1+$C$35)*D35</f>
        <v>257828.66074285712</v>
      </c>
      <c r="F35" s="224">
        <f t="shared" ref="F35:AQ35" si="41">(1+$C$35)*E35</f>
        <v>266852.66386885708</v>
      </c>
      <c r="G35" s="224">
        <f t="shared" si="41"/>
        <v>276192.50710426708</v>
      </c>
      <c r="H35" s="224">
        <f t="shared" si="41"/>
        <v>285859.2448529164</v>
      </c>
      <c r="I35" s="224">
        <f t="shared" si="41"/>
        <v>295864.31842276844</v>
      </c>
      <c r="J35" s="224">
        <f t="shared" si="41"/>
        <v>306219.56956756528</v>
      </c>
      <c r="K35" s="224">
        <f t="shared" si="41"/>
        <v>316937.25450243003</v>
      </c>
      <c r="L35" s="224">
        <f t="shared" si="41"/>
        <v>328030.05841001507</v>
      </c>
      <c r="M35" s="224">
        <f t="shared" si="41"/>
        <v>339511.11045436555</v>
      </c>
      <c r="N35" s="224">
        <f t="shared" si="41"/>
        <v>351393.99932026834</v>
      </c>
      <c r="O35" s="224">
        <f t="shared" si="41"/>
        <v>363692.78929647768</v>
      </c>
      <c r="P35" s="224">
        <f t="shared" si="41"/>
        <v>376422.03692185436</v>
      </c>
      <c r="Q35" s="224">
        <f t="shared" si="41"/>
        <v>389596.80821411923</v>
      </c>
      <c r="R35" s="224">
        <f t="shared" si="41"/>
        <v>403232.69650161336</v>
      </c>
      <c r="S35" s="44">
        <f t="shared" si="41"/>
        <v>417345.84087916982</v>
      </c>
      <c r="T35" s="44">
        <f t="shared" si="41"/>
        <v>431952.94530994073</v>
      </c>
      <c r="U35" s="44">
        <f t="shared" si="41"/>
        <v>447071.29839578859</v>
      </c>
      <c r="V35" s="44">
        <f t="shared" si="41"/>
        <v>462718.79383964115</v>
      </c>
      <c r="W35" s="44">
        <f t="shared" si="41"/>
        <v>478913.95162402856</v>
      </c>
      <c r="X35" s="44">
        <f t="shared" si="41"/>
        <v>495675.9399308695</v>
      </c>
      <c r="Y35" s="44">
        <f t="shared" si="41"/>
        <v>513024.59782844991</v>
      </c>
      <c r="Z35" s="44">
        <f t="shared" si="41"/>
        <v>530980.45875244564</v>
      </c>
      <c r="AA35" s="44">
        <f t="shared" si="41"/>
        <v>549564.77480878122</v>
      </c>
      <c r="AB35" s="44">
        <f t="shared" si="41"/>
        <v>568799.54192708852</v>
      </c>
      <c r="AC35" s="44">
        <f t="shared" si="41"/>
        <v>588707.52589453652</v>
      </c>
      <c r="AD35" s="44">
        <f t="shared" si="41"/>
        <v>609312.28930084524</v>
      </c>
      <c r="AE35" s="44">
        <f t="shared" si="41"/>
        <v>630638.21942637477</v>
      </c>
      <c r="AF35" s="44">
        <f t="shared" si="41"/>
        <v>652710.55710629781</v>
      </c>
      <c r="AG35" s="44">
        <f t="shared" si="41"/>
        <v>675555.42660501821</v>
      </c>
      <c r="AH35" s="44">
        <f t="shared" si="41"/>
        <v>699199.86653619376</v>
      </c>
      <c r="AI35" s="44">
        <f t="shared" si="41"/>
        <v>723671.86186496052</v>
      </c>
      <c r="AJ35" s="44">
        <f t="shared" si="41"/>
        <v>749000.37703023409</v>
      </c>
      <c r="AK35" s="44">
        <f t="shared" si="41"/>
        <v>775215.39022629219</v>
      </c>
      <c r="AL35" s="44">
        <f t="shared" si="41"/>
        <v>802347.92888421239</v>
      </c>
      <c r="AM35" s="44">
        <f t="shared" si="41"/>
        <v>830430.10639515973</v>
      </c>
      <c r="AN35" s="44">
        <f t="shared" si="41"/>
        <v>859495.16011899023</v>
      </c>
      <c r="AO35" s="44">
        <f t="shared" si="41"/>
        <v>889577.49072315486</v>
      </c>
      <c r="AP35" s="44">
        <f t="shared" si="41"/>
        <v>920712.70289846521</v>
      </c>
      <c r="AQ35" s="44">
        <f t="shared" si="41"/>
        <v>952937.64749991137</v>
      </c>
      <c r="AR35" s="44"/>
    </row>
    <row r="36" spans="1:44" s="46" customFormat="1" ht="12.75" customHeight="1">
      <c r="A36" s="249" t="s">
        <v>510</v>
      </c>
      <c r="B36" s="325"/>
      <c r="C36" s="48">
        <v>0.02</v>
      </c>
      <c r="D36" s="57">
        <f>Operating!D91</f>
        <v>1760</v>
      </c>
      <c r="E36" s="224">
        <f>(1+$C$36)*D36</f>
        <v>1795.2</v>
      </c>
      <c r="F36" s="224">
        <f t="shared" ref="F36:AQ36" si="42">(1+$C$36)*E36</f>
        <v>1831.104</v>
      </c>
      <c r="G36" s="224">
        <f t="shared" si="42"/>
        <v>1867.7260800000001</v>
      </c>
      <c r="H36" s="224">
        <f t="shared" si="42"/>
        <v>1905.0806016000001</v>
      </c>
      <c r="I36" s="224">
        <f t="shared" si="42"/>
        <v>1943.1822136320002</v>
      </c>
      <c r="J36" s="224">
        <f t="shared" si="42"/>
        <v>1982.0458579046401</v>
      </c>
      <c r="K36" s="224">
        <f t="shared" si="42"/>
        <v>2021.686775062733</v>
      </c>
      <c r="L36" s="224">
        <f t="shared" si="42"/>
        <v>2062.1205105639879</v>
      </c>
      <c r="M36" s="224">
        <f t="shared" si="42"/>
        <v>2103.3629207752679</v>
      </c>
      <c r="N36" s="224">
        <f t="shared" si="42"/>
        <v>2145.4301791907733</v>
      </c>
      <c r="O36" s="224">
        <f t="shared" si="42"/>
        <v>2188.3387827745887</v>
      </c>
      <c r="P36" s="224">
        <f t="shared" si="42"/>
        <v>2232.1055584300807</v>
      </c>
      <c r="Q36" s="224">
        <f t="shared" si="42"/>
        <v>2276.7476695986825</v>
      </c>
      <c r="R36" s="224">
        <f t="shared" si="42"/>
        <v>2322.2826229906564</v>
      </c>
      <c r="S36" s="44">
        <f t="shared" si="42"/>
        <v>2368.7282754504695</v>
      </c>
      <c r="T36" s="44">
        <f t="shared" si="42"/>
        <v>2416.1028409594787</v>
      </c>
      <c r="U36" s="44">
        <f t="shared" si="42"/>
        <v>2464.4248977786683</v>
      </c>
      <c r="V36" s="44">
        <f t="shared" si="42"/>
        <v>2513.7133957342417</v>
      </c>
      <c r="W36" s="44">
        <f t="shared" si="42"/>
        <v>2563.9876636489266</v>
      </c>
      <c r="X36" s="44">
        <f t="shared" si="42"/>
        <v>2615.2674169219054</v>
      </c>
      <c r="Y36" s="44">
        <f t="shared" si="42"/>
        <v>2667.5727652603437</v>
      </c>
      <c r="Z36" s="44">
        <f t="shared" si="42"/>
        <v>2720.9242205655505</v>
      </c>
      <c r="AA36" s="44">
        <f t="shared" si="42"/>
        <v>2775.3427049768616</v>
      </c>
      <c r="AB36" s="44">
        <f t="shared" si="42"/>
        <v>2830.8495590763987</v>
      </c>
      <c r="AC36" s="44">
        <f t="shared" si="42"/>
        <v>2887.4665502579269</v>
      </c>
      <c r="AD36" s="44">
        <f t="shared" si="42"/>
        <v>2945.2158812630855</v>
      </c>
      <c r="AE36" s="44">
        <f t="shared" si="42"/>
        <v>3004.1201988883472</v>
      </c>
      <c r="AF36" s="44">
        <f t="shared" si="42"/>
        <v>3064.2026028661144</v>
      </c>
      <c r="AG36" s="44">
        <f t="shared" si="42"/>
        <v>3125.4866549234366</v>
      </c>
      <c r="AH36" s="44">
        <f t="shared" si="42"/>
        <v>3187.9963880219052</v>
      </c>
      <c r="AI36" s="44">
        <f t="shared" si="42"/>
        <v>3251.7563157823433</v>
      </c>
      <c r="AJ36" s="44">
        <f t="shared" si="42"/>
        <v>3316.7914420979901</v>
      </c>
      <c r="AK36" s="44">
        <f t="shared" si="42"/>
        <v>3383.12727093995</v>
      </c>
      <c r="AL36" s="44">
        <f t="shared" si="42"/>
        <v>3450.7898163587492</v>
      </c>
      <c r="AM36" s="44">
        <f t="shared" si="42"/>
        <v>3519.8056126859242</v>
      </c>
      <c r="AN36" s="44">
        <f t="shared" si="42"/>
        <v>3590.2017249396426</v>
      </c>
      <c r="AO36" s="44">
        <f t="shared" si="42"/>
        <v>3662.0057594384357</v>
      </c>
      <c r="AP36" s="44">
        <f t="shared" si="42"/>
        <v>3735.2458746272046</v>
      </c>
      <c r="AQ36" s="44">
        <f t="shared" si="42"/>
        <v>3809.9507921197487</v>
      </c>
      <c r="AR36" s="44"/>
    </row>
    <row r="37" spans="1:44" s="46" customFormat="1" ht="12.75" customHeight="1">
      <c r="A37" s="250" t="s">
        <v>626</v>
      </c>
      <c r="B37" s="88"/>
      <c r="C37" s="48">
        <v>3.5000000000000003E-2</v>
      </c>
      <c r="D37" s="61">
        <f>Operating!D109</f>
        <v>10545</v>
      </c>
      <c r="E37" s="224">
        <f>(1+$C$37)*D37</f>
        <v>10914.074999999999</v>
      </c>
      <c r="F37" s="224">
        <f t="shared" ref="F37:AQ37" si="43">(1+$C$37)*E37</f>
        <v>11296.067624999998</v>
      </c>
      <c r="G37" s="224">
        <f t="shared" si="43"/>
        <v>11691.429991874997</v>
      </c>
      <c r="H37" s="224">
        <f t="shared" si="43"/>
        <v>12100.630041590621</v>
      </c>
      <c r="I37" s="224">
        <f t="shared" si="43"/>
        <v>12524.152093046292</v>
      </c>
      <c r="J37" s="224">
        <f t="shared" si="43"/>
        <v>12962.497416302911</v>
      </c>
      <c r="K37" s="224">
        <f t="shared" si="43"/>
        <v>13416.184825873512</v>
      </c>
      <c r="L37" s="224">
        <f t="shared" si="43"/>
        <v>13885.751294779084</v>
      </c>
      <c r="M37" s="224">
        <f t="shared" si="43"/>
        <v>14371.75259009635</v>
      </c>
      <c r="N37" s="224">
        <f t="shared" si="43"/>
        <v>14874.763930749721</v>
      </c>
      <c r="O37" s="224">
        <f t="shared" si="43"/>
        <v>15395.380668325961</v>
      </c>
      <c r="P37" s="224">
        <f t="shared" si="43"/>
        <v>15934.218991717369</v>
      </c>
      <c r="Q37" s="224">
        <f t="shared" si="43"/>
        <v>16491.916656427475</v>
      </c>
      <c r="R37" s="224">
        <f t="shared" si="43"/>
        <v>17069.133739402434</v>
      </c>
      <c r="S37" s="44">
        <f t="shared" si="43"/>
        <v>17666.553420281518</v>
      </c>
      <c r="T37" s="44">
        <f t="shared" si="43"/>
        <v>18284.88278999137</v>
      </c>
      <c r="U37" s="44">
        <f t="shared" si="43"/>
        <v>18924.853687641065</v>
      </c>
      <c r="V37" s="44">
        <f t="shared" si="43"/>
        <v>19587.223566708501</v>
      </c>
      <c r="W37" s="44">
        <f t="shared" si="43"/>
        <v>20272.776391543295</v>
      </c>
      <c r="X37" s="44">
        <f t="shared" si="43"/>
        <v>20982.323565247309</v>
      </c>
      <c r="Y37" s="44">
        <f t="shared" si="43"/>
        <v>21716.704890030964</v>
      </c>
      <c r="Z37" s="44">
        <f t="shared" si="43"/>
        <v>22476.789561182046</v>
      </c>
      <c r="AA37" s="44">
        <f t="shared" si="43"/>
        <v>23263.477195823416</v>
      </c>
      <c r="AB37" s="44">
        <f t="shared" si="43"/>
        <v>24077.698897677234</v>
      </c>
      <c r="AC37" s="44">
        <f t="shared" si="43"/>
        <v>24920.418359095936</v>
      </c>
      <c r="AD37" s="44">
        <f t="shared" si="43"/>
        <v>25792.633001664293</v>
      </c>
      <c r="AE37" s="44">
        <f t="shared" si="43"/>
        <v>26695.375156722541</v>
      </c>
      <c r="AF37" s="44">
        <f t="shared" si="43"/>
        <v>27629.713287207829</v>
      </c>
      <c r="AG37" s="44">
        <f t="shared" si="43"/>
        <v>28596.7532522601</v>
      </c>
      <c r="AH37" s="44">
        <f t="shared" si="43"/>
        <v>29597.6396160892</v>
      </c>
      <c r="AI37" s="44">
        <f t="shared" si="43"/>
        <v>30633.55700265232</v>
      </c>
      <c r="AJ37" s="44">
        <f t="shared" si="43"/>
        <v>31705.73149774515</v>
      </c>
      <c r="AK37" s="44">
        <f t="shared" si="43"/>
        <v>32815.432100166225</v>
      </c>
      <c r="AL37" s="44">
        <f t="shared" si="43"/>
        <v>33963.972223672041</v>
      </c>
      <c r="AM37" s="44">
        <f t="shared" si="43"/>
        <v>35152.711251500557</v>
      </c>
      <c r="AN37" s="44">
        <f t="shared" si="43"/>
        <v>36383.056145303075</v>
      </c>
      <c r="AO37" s="44">
        <f t="shared" si="43"/>
        <v>37656.463110388679</v>
      </c>
      <c r="AP37" s="44">
        <f t="shared" si="43"/>
        <v>38974.439319252277</v>
      </c>
      <c r="AQ37" s="44">
        <f t="shared" si="43"/>
        <v>40338.544695426106</v>
      </c>
      <c r="AR37" s="44"/>
    </row>
    <row r="38" spans="1:44" s="46" customFormat="1" ht="12.75" customHeight="1">
      <c r="A38" s="249" t="s">
        <v>380</v>
      </c>
      <c r="B38" s="251"/>
      <c r="C38" s="48">
        <v>0</v>
      </c>
      <c r="D38" s="57">
        <f>Operating!D112</f>
        <v>7200</v>
      </c>
      <c r="E38" s="224">
        <f>(1+$C$38)*D38</f>
        <v>7200</v>
      </c>
      <c r="F38" s="224">
        <f t="shared" ref="F38:AQ38" si="44">(1+$C$38)*E38</f>
        <v>7200</v>
      </c>
      <c r="G38" s="224">
        <f t="shared" si="44"/>
        <v>7200</v>
      </c>
      <c r="H38" s="224">
        <f t="shared" si="44"/>
        <v>7200</v>
      </c>
      <c r="I38" s="224">
        <f t="shared" si="44"/>
        <v>7200</v>
      </c>
      <c r="J38" s="224">
        <f t="shared" si="44"/>
        <v>7200</v>
      </c>
      <c r="K38" s="224">
        <f t="shared" si="44"/>
        <v>7200</v>
      </c>
      <c r="L38" s="224">
        <f t="shared" si="44"/>
        <v>7200</v>
      </c>
      <c r="M38" s="224">
        <f t="shared" si="44"/>
        <v>7200</v>
      </c>
      <c r="N38" s="224">
        <f t="shared" si="44"/>
        <v>7200</v>
      </c>
      <c r="O38" s="224">
        <f t="shared" si="44"/>
        <v>7200</v>
      </c>
      <c r="P38" s="224">
        <f t="shared" si="44"/>
        <v>7200</v>
      </c>
      <c r="Q38" s="224">
        <f t="shared" si="44"/>
        <v>7200</v>
      </c>
      <c r="R38" s="224">
        <f t="shared" si="44"/>
        <v>7200</v>
      </c>
      <c r="S38" s="44">
        <f t="shared" si="44"/>
        <v>7200</v>
      </c>
      <c r="T38" s="44">
        <f t="shared" si="44"/>
        <v>7200</v>
      </c>
      <c r="U38" s="44">
        <f t="shared" si="44"/>
        <v>7200</v>
      </c>
      <c r="V38" s="44">
        <f t="shared" si="44"/>
        <v>7200</v>
      </c>
      <c r="W38" s="44">
        <f t="shared" si="44"/>
        <v>7200</v>
      </c>
      <c r="X38" s="44">
        <f t="shared" si="44"/>
        <v>7200</v>
      </c>
      <c r="Y38" s="44">
        <f t="shared" si="44"/>
        <v>7200</v>
      </c>
      <c r="Z38" s="44">
        <f t="shared" si="44"/>
        <v>7200</v>
      </c>
      <c r="AA38" s="44">
        <f t="shared" si="44"/>
        <v>7200</v>
      </c>
      <c r="AB38" s="44">
        <f t="shared" si="44"/>
        <v>7200</v>
      </c>
      <c r="AC38" s="44">
        <f t="shared" si="44"/>
        <v>7200</v>
      </c>
      <c r="AD38" s="44">
        <f t="shared" si="44"/>
        <v>7200</v>
      </c>
      <c r="AE38" s="44">
        <f t="shared" si="44"/>
        <v>7200</v>
      </c>
      <c r="AF38" s="44">
        <f t="shared" si="44"/>
        <v>7200</v>
      </c>
      <c r="AG38" s="44">
        <f t="shared" si="44"/>
        <v>7200</v>
      </c>
      <c r="AH38" s="44">
        <f t="shared" si="44"/>
        <v>7200</v>
      </c>
      <c r="AI38" s="44">
        <f t="shared" si="44"/>
        <v>7200</v>
      </c>
      <c r="AJ38" s="44">
        <f t="shared" si="44"/>
        <v>7200</v>
      </c>
      <c r="AK38" s="44">
        <f t="shared" si="44"/>
        <v>7200</v>
      </c>
      <c r="AL38" s="44">
        <f t="shared" si="44"/>
        <v>7200</v>
      </c>
      <c r="AM38" s="44">
        <f t="shared" si="44"/>
        <v>7200</v>
      </c>
      <c r="AN38" s="44">
        <f t="shared" si="44"/>
        <v>7200</v>
      </c>
      <c r="AO38" s="44">
        <f t="shared" si="44"/>
        <v>7200</v>
      </c>
      <c r="AP38" s="44">
        <f t="shared" si="44"/>
        <v>7200</v>
      </c>
      <c r="AQ38" s="44">
        <f t="shared" si="44"/>
        <v>7200</v>
      </c>
      <c r="AR38" s="44"/>
    </row>
    <row r="39" spans="1:44" s="46" customFormat="1" ht="10.15" customHeight="1">
      <c r="A39" s="249" t="s">
        <v>627</v>
      </c>
      <c r="B39" s="251"/>
      <c r="C39" s="48">
        <v>0</v>
      </c>
      <c r="D39" s="57">
        <f>Operating!D113+Operating!D114+Operating!D115</f>
        <v>0</v>
      </c>
      <c r="E39" s="224">
        <f>(1+$C$39)*D39</f>
        <v>0</v>
      </c>
      <c r="F39" s="224">
        <f t="shared" ref="F39:AQ39" si="45">(1+$C$39)*E39</f>
        <v>0</v>
      </c>
      <c r="G39" s="224">
        <f t="shared" si="45"/>
        <v>0</v>
      </c>
      <c r="H39" s="224">
        <f t="shared" si="45"/>
        <v>0</v>
      </c>
      <c r="I39" s="224">
        <f t="shared" si="45"/>
        <v>0</v>
      </c>
      <c r="J39" s="224">
        <f t="shared" si="45"/>
        <v>0</v>
      </c>
      <c r="K39" s="224">
        <f t="shared" si="45"/>
        <v>0</v>
      </c>
      <c r="L39" s="224">
        <f t="shared" si="45"/>
        <v>0</v>
      </c>
      <c r="M39" s="224">
        <f t="shared" si="45"/>
        <v>0</v>
      </c>
      <c r="N39" s="224">
        <f t="shared" si="45"/>
        <v>0</v>
      </c>
      <c r="O39" s="224">
        <f t="shared" si="45"/>
        <v>0</v>
      </c>
      <c r="P39" s="224">
        <f t="shared" si="45"/>
        <v>0</v>
      </c>
      <c r="Q39" s="224">
        <f t="shared" si="45"/>
        <v>0</v>
      </c>
      <c r="R39" s="224">
        <f t="shared" si="45"/>
        <v>0</v>
      </c>
      <c r="S39" s="44">
        <f t="shared" si="45"/>
        <v>0</v>
      </c>
      <c r="T39" s="44">
        <f t="shared" si="45"/>
        <v>0</v>
      </c>
      <c r="U39" s="44">
        <f t="shared" si="45"/>
        <v>0</v>
      </c>
      <c r="V39" s="44">
        <f t="shared" si="45"/>
        <v>0</v>
      </c>
      <c r="W39" s="44">
        <f t="shared" si="45"/>
        <v>0</v>
      </c>
      <c r="X39" s="44">
        <f t="shared" si="45"/>
        <v>0</v>
      </c>
      <c r="Y39" s="44">
        <f t="shared" si="45"/>
        <v>0</v>
      </c>
      <c r="Z39" s="44">
        <f t="shared" si="45"/>
        <v>0</v>
      </c>
      <c r="AA39" s="44">
        <f t="shared" si="45"/>
        <v>0</v>
      </c>
      <c r="AB39" s="44">
        <f t="shared" si="45"/>
        <v>0</v>
      </c>
      <c r="AC39" s="44">
        <f t="shared" si="45"/>
        <v>0</v>
      </c>
      <c r="AD39" s="44">
        <f t="shared" si="45"/>
        <v>0</v>
      </c>
      <c r="AE39" s="44">
        <f t="shared" si="45"/>
        <v>0</v>
      </c>
      <c r="AF39" s="44">
        <f t="shared" si="45"/>
        <v>0</v>
      </c>
      <c r="AG39" s="44">
        <f t="shared" si="45"/>
        <v>0</v>
      </c>
      <c r="AH39" s="44">
        <f t="shared" si="45"/>
        <v>0</v>
      </c>
      <c r="AI39" s="44">
        <f t="shared" si="45"/>
        <v>0</v>
      </c>
      <c r="AJ39" s="44">
        <f t="shared" si="45"/>
        <v>0</v>
      </c>
      <c r="AK39" s="44">
        <f t="shared" si="45"/>
        <v>0</v>
      </c>
      <c r="AL39" s="44">
        <f t="shared" si="45"/>
        <v>0</v>
      </c>
      <c r="AM39" s="44">
        <f t="shared" si="45"/>
        <v>0</v>
      </c>
      <c r="AN39" s="44">
        <f t="shared" si="45"/>
        <v>0</v>
      </c>
      <c r="AO39" s="44">
        <f t="shared" si="45"/>
        <v>0</v>
      </c>
      <c r="AP39" s="44">
        <f t="shared" si="45"/>
        <v>0</v>
      </c>
      <c r="AQ39" s="44">
        <f t="shared" si="45"/>
        <v>0</v>
      </c>
      <c r="AR39" s="44"/>
    </row>
    <row r="40" spans="1:44" s="46" customFormat="1" ht="12.75" customHeight="1">
      <c r="A40" s="250" t="s">
        <v>537</v>
      </c>
      <c r="B40" s="88"/>
      <c r="C40" s="48">
        <v>0.02</v>
      </c>
      <c r="D40" s="61">
        <f>Operating!D118</f>
        <v>0</v>
      </c>
      <c r="E40" s="224">
        <f>(1+$C$40)*D40</f>
        <v>0</v>
      </c>
      <c r="F40" s="224">
        <f t="shared" ref="F40:AQ40" si="46">(1+$C$40)*E40</f>
        <v>0</v>
      </c>
      <c r="G40" s="224">
        <f t="shared" si="46"/>
        <v>0</v>
      </c>
      <c r="H40" s="224">
        <f t="shared" si="46"/>
        <v>0</v>
      </c>
      <c r="I40" s="224">
        <f t="shared" si="46"/>
        <v>0</v>
      </c>
      <c r="J40" s="224">
        <f t="shared" si="46"/>
        <v>0</v>
      </c>
      <c r="K40" s="224">
        <f t="shared" si="46"/>
        <v>0</v>
      </c>
      <c r="L40" s="224">
        <f t="shared" si="46"/>
        <v>0</v>
      </c>
      <c r="M40" s="224">
        <f t="shared" si="46"/>
        <v>0</v>
      </c>
      <c r="N40" s="224">
        <f t="shared" si="46"/>
        <v>0</v>
      </c>
      <c r="O40" s="224">
        <f t="shared" si="46"/>
        <v>0</v>
      </c>
      <c r="P40" s="224">
        <f t="shared" si="46"/>
        <v>0</v>
      </c>
      <c r="Q40" s="224">
        <f t="shared" si="46"/>
        <v>0</v>
      </c>
      <c r="R40" s="224">
        <f t="shared" si="46"/>
        <v>0</v>
      </c>
      <c r="S40" s="44">
        <f t="shared" si="46"/>
        <v>0</v>
      </c>
      <c r="T40" s="44">
        <f t="shared" si="46"/>
        <v>0</v>
      </c>
      <c r="U40" s="44">
        <f t="shared" si="46"/>
        <v>0</v>
      </c>
      <c r="V40" s="44">
        <f t="shared" si="46"/>
        <v>0</v>
      </c>
      <c r="W40" s="44">
        <f t="shared" si="46"/>
        <v>0</v>
      </c>
      <c r="X40" s="44">
        <f t="shared" si="46"/>
        <v>0</v>
      </c>
      <c r="Y40" s="44">
        <f t="shared" si="46"/>
        <v>0</v>
      </c>
      <c r="Z40" s="44">
        <f t="shared" si="46"/>
        <v>0</v>
      </c>
      <c r="AA40" s="44">
        <f t="shared" si="46"/>
        <v>0</v>
      </c>
      <c r="AB40" s="44">
        <f t="shared" si="46"/>
        <v>0</v>
      </c>
      <c r="AC40" s="44">
        <f t="shared" si="46"/>
        <v>0</v>
      </c>
      <c r="AD40" s="44">
        <f t="shared" si="46"/>
        <v>0</v>
      </c>
      <c r="AE40" s="44">
        <f t="shared" si="46"/>
        <v>0</v>
      </c>
      <c r="AF40" s="44">
        <f t="shared" si="46"/>
        <v>0</v>
      </c>
      <c r="AG40" s="44">
        <f t="shared" si="46"/>
        <v>0</v>
      </c>
      <c r="AH40" s="44">
        <f t="shared" si="46"/>
        <v>0</v>
      </c>
      <c r="AI40" s="44">
        <f t="shared" si="46"/>
        <v>0</v>
      </c>
      <c r="AJ40" s="44">
        <f t="shared" si="46"/>
        <v>0</v>
      </c>
      <c r="AK40" s="44">
        <f t="shared" si="46"/>
        <v>0</v>
      </c>
      <c r="AL40" s="44">
        <f t="shared" si="46"/>
        <v>0</v>
      </c>
      <c r="AM40" s="44">
        <f t="shared" si="46"/>
        <v>0</v>
      </c>
      <c r="AN40" s="44">
        <f t="shared" si="46"/>
        <v>0</v>
      </c>
      <c r="AO40" s="44">
        <f t="shared" si="46"/>
        <v>0</v>
      </c>
      <c r="AP40" s="44">
        <f t="shared" si="46"/>
        <v>0</v>
      </c>
      <c r="AQ40" s="44">
        <f t="shared" si="46"/>
        <v>0</v>
      </c>
      <c r="AR40" s="44"/>
    </row>
    <row r="41" spans="1:44" s="46" customFormat="1" ht="12.75" customHeight="1">
      <c r="A41" s="326" t="s">
        <v>628</v>
      </c>
      <c r="B41" s="327"/>
      <c r="C41" s="48">
        <v>3.5000000000000003E-2</v>
      </c>
      <c r="D41" s="57">
        <f>Operating!E110+Operating!E116+Operating!E119+Operating!E128</f>
        <v>0</v>
      </c>
      <c r="E41" s="224">
        <f>(1+$C$41)*D41</f>
        <v>0</v>
      </c>
      <c r="F41" s="224">
        <f t="shared" ref="F41:AQ41" si="47">(1+$C$41)*E41</f>
        <v>0</v>
      </c>
      <c r="G41" s="224">
        <f t="shared" si="47"/>
        <v>0</v>
      </c>
      <c r="H41" s="224">
        <f t="shared" si="47"/>
        <v>0</v>
      </c>
      <c r="I41" s="224">
        <f t="shared" si="47"/>
        <v>0</v>
      </c>
      <c r="J41" s="224">
        <f t="shared" si="47"/>
        <v>0</v>
      </c>
      <c r="K41" s="224">
        <f t="shared" si="47"/>
        <v>0</v>
      </c>
      <c r="L41" s="224">
        <f t="shared" si="47"/>
        <v>0</v>
      </c>
      <c r="M41" s="224">
        <f t="shared" si="47"/>
        <v>0</v>
      </c>
      <c r="N41" s="224">
        <f t="shared" si="47"/>
        <v>0</v>
      </c>
      <c r="O41" s="224">
        <f t="shared" si="47"/>
        <v>0</v>
      </c>
      <c r="P41" s="224">
        <f t="shared" si="47"/>
        <v>0</v>
      </c>
      <c r="Q41" s="224">
        <f t="shared" si="47"/>
        <v>0</v>
      </c>
      <c r="R41" s="224">
        <f t="shared" si="47"/>
        <v>0</v>
      </c>
      <c r="S41" s="44">
        <f t="shared" si="47"/>
        <v>0</v>
      </c>
      <c r="T41" s="44">
        <f t="shared" si="47"/>
        <v>0</v>
      </c>
      <c r="U41" s="44">
        <f t="shared" si="47"/>
        <v>0</v>
      </c>
      <c r="V41" s="44">
        <f t="shared" si="47"/>
        <v>0</v>
      </c>
      <c r="W41" s="44">
        <f t="shared" si="47"/>
        <v>0</v>
      </c>
      <c r="X41" s="44">
        <f t="shared" si="47"/>
        <v>0</v>
      </c>
      <c r="Y41" s="44">
        <f t="shared" si="47"/>
        <v>0</v>
      </c>
      <c r="Z41" s="44">
        <f t="shared" si="47"/>
        <v>0</v>
      </c>
      <c r="AA41" s="44">
        <f t="shared" si="47"/>
        <v>0</v>
      </c>
      <c r="AB41" s="44">
        <f t="shared" si="47"/>
        <v>0</v>
      </c>
      <c r="AC41" s="44">
        <f t="shared" si="47"/>
        <v>0</v>
      </c>
      <c r="AD41" s="44">
        <f t="shared" si="47"/>
        <v>0</v>
      </c>
      <c r="AE41" s="44">
        <f t="shared" si="47"/>
        <v>0</v>
      </c>
      <c r="AF41" s="44">
        <f t="shared" si="47"/>
        <v>0</v>
      </c>
      <c r="AG41" s="44">
        <f t="shared" si="47"/>
        <v>0</v>
      </c>
      <c r="AH41" s="44">
        <f t="shared" si="47"/>
        <v>0</v>
      </c>
      <c r="AI41" s="44">
        <f t="shared" si="47"/>
        <v>0</v>
      </c>
      <c r="AJ41" s="44">
        <f t="shared" si="47"/>
        <v>0</v>
      </c>
      <c r="AK41" s="44">
        <f t="shared" si="47"/>
        <v>0</v>
      </c>
      <c r="AL41" s="44">
        <f t="shared" si="47"/>
        <v>0</v>
      </c>
      <c r="AM41" s="44">
        <f t="shared" si="47"/>
        <v>0</v>
      </c>
      <c r="AN41" s="44">
        <f t="shared" si="47"/>
        <v>0</v>
      </c>
      <c r="AO41" s="44">
        <f t="shared" si="47"/>
        <v>0</v>
      </c>
      <c r="AP41" s="44">
        <f t="shared" si="47"/>
        <v>0</v>
      </c>
      <c r="AQ41" s="44">
        <f t="shared" si="47"/>
        <v>0</v>
      </c>
      <c r="AR41" s="44"/>
    </row>
    <row r="42" spans="1:44" s="46" customFormat="1" ht="12.75" customHeight="1">
      <c r="A42" s="252" t="s">
        <v>629</v>
      </c>
      <c r="B42" s="253"/>
      <c r="C42" s="325"/>
      <c r="D42" s="338">
        <f t="shared" ref="D42:AQ42" si="48">SUM(D35:D41)</f>
        <v>268614.81714285712</v>
      </c>
      <c r="E42" s="77">
        <f t="shared" si="48"/>
        <v>277737.93574285711</v>
      </c>
      <c r="F42" s="77">
        <f t="shared" si="48"/>
        <v>287179.8354938571</v>
      </c>
      <c r="G42" s="77">
        <f t="shared" si="48"/>
        <v>296951.66317614209</v>
      </c>
      <c r="H42" s="77">
        <f t="shared" si="48"/>
        <v>307064.955496107</v>
      </c>
      <c r="I42" s="77">
        <f t="shared" si="48"/>
        <v>317531.65272944671</v>
      </c>
      <c r="J42" s="77">
        <f t="shared" si="48"/>
        <v>328364.11284177285</v>
      </c>
      <c r="K42" s="77">
        <f t="shared" si="48"/>
        <v>339575.12610336632</v>
      </c>
      <c r="L42" s="77">
        <f t="shared" si="48"/>
        <v>351177.93021535815</v>
      </c>
      <c r="M42" s="77">
        <f t="shared" si="48"/>
        <v>363186.22596523713</v>
      </c>
      <c r="N42" s="77">
        <f t="shared" si="48"/>
        <v>375614.19343020883</v>
      </c>
      <c r="O42" s="77">
        <f t="shared" si="48"/>
        <v>388476.50874757825</v>
      </c>
      <c r="P42" s="77">
        <f t="shared" si="48"/>
        <v>401788.36147200182</v>
      </c>
      <c r="Q42" s="77">
        <f t="shared" si="48"/>
        <v>415565.47254014539</v>
      </c>
      <c r="R42" s="77">
        <f t="shared" si="48"/>
        <v>429824.11286400649</v>
      </c>
      <c r="S42" s="77">
        <f t="shared" si="48"/>
        <v>444581.12257490179</v>
      </c>
      <c r="T42" s="77">
        <f t="shared" si="48"/>
        <v>459853.93094089162</v>
      </c>
      <c r="U42" s="77">
        <f t="shared" si="48"/>
        <v>475660.57698120829</v>
      </c>
      <c r="V42" s="77">
        <f t="shared" si="48"/>
        <v>492019.73080208391</v>
      </c>
      <c r="W42" s="77">
        <f t="shared" si="48"/>
        <v>508950.71567922074</v>
      </c>
      <c r="X42" s="77">
        <f t="shared" si="48"/>
        <v>526473.53091303864</v>
      </c>
      <c r="Y42" s="77">
        <f t="shared" si="48"/>
        <v>544608.87548374129</v>
      </c>
      <c r="Z42" s="77">
        <f t="shared" si="48"/>
        <v>563378.17253419326</v>
      </c>
      <c r="AA42" s="77">
        <f t="shared" si="48"/>
        <v>582803.59470958158</v>
      </c>
      <c r="AB42" s="77">
        <f t="shared" si="48"/>
        <v>602908.09038384212</v>
      </c>
      <c r="AC42" s="77">
        <f t="shared" si="48"/>
        <v>623715.41080389032</v>
      </c>
      <c r="AD42" s="77">
        <f t="shared" si="48"/>
        <v>645250.13818377268</v>
      </c>
      <c r="AE42" s="77">
        <f t="shared" si="48"/>
        <v>667537.71478198562</v>
      </c>
      <c r="AF42" s="77">
        <f t="shared" si="48"/>
        <v>690604.4729963718</v>
      </c>
      <c r="AG42" s="77">
        <f t="shared" si="48"/>
        <v>714477.66651220177</v>
      </c>
      <c r="AH42" s="77">
        <f t="shared" si="48"/>
        <v>739185.50254030479</v>
      </c>
      <c r="AI42" s="77">
        <f t="shared" si="48"/>
        <v>764757.17518339516</v>
      </c>
      <c r="AJ42" s="77">
        <f t="shared" si="48"/>
        <v>791222.89997007721</v>
      </c>
      <c r="AK42" s="77">
        <f t="shared" si="48"/>
        <v>818613.9495973984</v>
      </c>
      <c r="AL42" s="77">
        <f t="shared" si="48"/>
        <v>846962.69092424319</v>
      </c>
      <c r="AM42" s="77">
        <f t="shared" si="48"/>
        <v>876302.62325934623</v>
      </c>
      <c r="AN42" s="77">
        <f t="shared" si="48"/>
        <v>906668.41798923293</v>
      </c>
      <c r="AO42" s="77">
        <f t="shared" si="48"/>
        <v>938095.95959298196</v>
      </c>
      <c r="AP42" s="77">
        <f t="shared" si="48"/>
        <v>970622.38809234474</v>
      </c>
      <c r="AQ42" s="77">
        <f t="shared" si="48"/>
        <v>1004286.1429874572</v>
      </c>
      <c r="AR42" s="284"/>
    </row>
    <row r="43" spans="1:44" s="46" customFormat="1" ht="5.0999999999999996" customHeight="1">
      <c r="A43" s="254"/>
      <c r="B43" s="255"/>
      <c r="C43" s="255"/>
      <c r="D43" s="78"/>
      <c r="E43" s="73"/>
      <c r="F43" s="73"/>
      <c r="G43" s="73"/>
      <c r="H43" s="73"/>
      <c r="I43" s="73"/>
      <c r="J43" s="73"/>
      <c r="K43" s="73"/>
      <c r="L43" s="73"/>
      <c r="M43" s="73"/>
      <c r="N43" s="73"/>
      <c r="O43" s="73"/>
      <c r="P43" s="73"/>
      <c r="Q43" s="73"/>
      <c r="R43" s="73"/>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284"/>
    </row>
    <row r="44" spans="1:44" s="46" customFormat="1" ht="12.75" customHeight="1" thickBot="1">
      <c r="A44" s="256" t="s">
        <v>630</v>
      </c>
      <c r="B44" s="257"/>
      <c r="C44" s="325"/>
      <c r="D44" s="80">
        <f>D32-D42</f>
        <v>170060.98285714287</v>
      </c>
      <c r="E44" s="81">
        <f t="shared" ref="E44:AQ44" si="49">E32-E42</f>
        <v>171904.75925714284</v>
      </c>
      <c r="F44" s="81">
        <f t="shared" si="49"/>
        <v>43951.739381142834</v>
      </c>
      <c r="G44" s="81">
        <f t="shared" si="49"/>
        <v>42458.201070732845</v>
      </c>
      <c r="H44" s="81">
        <f t="shared" si="49"/>
        <v>40830.155356939766</v>
      </c>
      <c r="I44" s="81">
        <f t="shared" si="49"/>
        <v>39060.83589492616</v>
      </c>
      <c r="J44" s="81">
        <f t="shared" si="49"/>
        <v>37143.187998209323</v>
      </c>
      <c r="K44" s="81">
        <f t="shared" si="49"/>
        <v>35069.857257615426</v>
      </c>
      <c r="L44" s="81">
        <f t="shared" si="49"/>
        <v>32833.177729648072</v>
      </c>
      <c r="M44" s="81">
        <f t="shared" si="49"/>
        <v>30425.15967839415</v>
      </c>
      <c r="N44" s="81">
        <f t="shared" si="49"/>
        <v>27837.476854513225</v>
      </c>
      <c r="O44" s="81">
        <f t="shared" si="49"/>
        <v>25061.453294261824</v>
      </c>
      <c r="P44" s="81">
        <f t="shared" si="49"/>
        <v>22088.049620884238</v>
      </c>
      <c r="Q44" s="81">
        <f t="shared" si="49"/>
        <v>18907.848830062721</v>
      </c>
      <c r="R44" s="81">
        <f t="shared" si="49"/>
        <v>15511.041540456819</v>
      </c>
      <c r="S44" s="81">
        <f t="shared" si="49"/>
        <v>11887.410689673154</v>
      </c>
      <c r="T44" s="81">
        <f t="shared" si="49"/>
        <v>8026.3156552975997</v>
      </c>
      <c r="U44" s="81">
        <f t="shared" si="49"/>
        <v>3916.6757798856124</v>
      </c>
      <c r="V44" s="81">
        <f t="shared" si="49"/>
        <v>-453.04672196280444</v>
      </c>
      <c r="W44" s="81">
        <f t="shared" si="49"/>
        <v>-5094.8644970966852</v>
      </c>
      <c r="X44" s="81">
        <f t="shared" si="49"/>
        <v>-10021.283451361407</v>
      </c>
      <c r="Y44" s="81">
        <f t="shared" si="49"/>
        <v>2571.6824430433335</v>
      </c>
      <c r="Z44" s="81">
        <f t="shared" si="49"/>
        <v>-2518.1006592392223</v>
      </c>
      <c r="AA44" s="81">
        <f t="shared" si="49"/>
        <v>-7922.0210377537878</v>
      </c>
      <c r="AB44" s="81">
        <f t="shared" si="49"/>
        <v>-13654.47737021849</v>
      </c>
      <c r="AC44" s="81">
        <f t="shared" si="49"/>
        <v>-19730.457464926178</v>
      </c>
      <c r="AD44" s="81">
        <f t="shared" si="49"/>
        <v>-26165.561011334532</v>
      </c>
      <c r="AE44" s="81">
        <f t="shared" si="49"/>
        <v>-32976.023180236574</v>
      </c>
      <c r="AF44" s="81">
        <f t="shared" si="49"/>
        <v>-40178.739104579086</v>
      </c>
      <c r="AG44" s="81">
        <f t="shared" si="49"/>
        <v>-47791.289273114293</v>
      </c>
      <c r="AH44" s="81">
        <f t="shared" si="49"/>
        <v>-55831.965870240238</v>
      </c>
      <c r="AI44" s="81">
        <f t="shared" si="49"/>
        <v>-64319.800096579012</v>
      </c>
      <c r="AJ44" s="81">
        <f t="shared" si="49"/>
        <v>-73274.590506090666</v>
      </c>
      <c r="AK44" s="81">
        <f t="shared" si="49"/>
        <v>-82716.932396812248</v>
      </c>
      <c r="AL44" s="81">
        <f t="shared" si="49"/>
        <v>-92668.248293642537</v>
      </c>
      <c r="AM44" s="81">
        <f t="shared" si="49"/>
        <v>-103150.81956298056</v>
      </c>
      <c r="AN44" s="81">
        <f t="shared" si="49"/>
        <v>-114187.81920045835</v>
      </c>
      <c r="AO44" s="81">
        <f t="shared" si="49"/>
        <v>-125803.34583448793</v>
      </c>
      <c r="AP44" s="81">
        <f t="shared" si="49"/>
        <v>-138022.45898988855</v>
      </c>
      <c r="AQ44" s="81">
        <f t="shared" si="49"/>
        <v>-150871.21565743966</v>
      </c>
      <c r="AR44" s="284"/>
    </row>
    <row r="45" spans="1:44" s="46" customFormat="1" ht="5.0999999999999996" customHeight="1" thickTop="1">
      <c r="A45" s="243"/>
      <c r="B45" s="325"/>
      <c r="C45" s="258"/>
      <c r="D45" s="78"/>
      <c r="E45" s="73"/>
      <c r="F45" s="73"/>
      <c r="G45" s="73"/>
      <c r="H45" s="73"/>
      <c r="I45" s="73"/>
      <c r="J45" s="73"/>
      <c r="K45" s="73"/>
      <c r="L45" s="73"/>
      <c r="M45" s="73"/>
      <c r="N45" s="73"/>
      <c r="O45" s="73"/>
      <c r="P45" s="73"/>
      <c r="Q45" s="73"/>
      <c r="R45" s="73"/>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284"/>
    </row>
    <row r="46" spans="1:44" s="46" customFormat="1" ht="12.75" customHeight="1">
      <c r="A46" s="246" t="s">
        <v>631</v>
      </c>
      <c r="B46" s="247"/>
      <c r="C46" s="259"/>
      <c r="D46" s="83"/>
      <c r="E46" s="260"/>
      <c r="F46" s="260"/>
      <c r="G46" s="260"/>
      <c r="H46" s="260"/>
      <c r="I46" s="260"/>
      <c r="J46" s="260"/>
      <c r="K46" s="260"/>
      <c r="L46" s="260"/>
      <c r="M46" s="260"/>
      <c r="N46" s="260"/>
      <c r="O46" s="260"/>
      <c r="P46" s="260"/>
      <c r="Q46" s="260"/>
      <c r="R46" s="260"/>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284"/>
    </row>
    <row r="47" spans="1:44" s="46" customFormat="1" ht="12.75" customHeight="1">
      <c r="A47" s="250" t="str">
        <f>Operating!C122</f>
        <v>1st Mortgage Debt Service - HCD Debt Service</v>
      </c>
      <c r="B47" s="88"/>
      <c r="C47" s="88"/>
      <c r="D47" s="85">
        <f>Operating!$D$122</f>
        <v>0</v>
      </c>
      <c r="E47" s="264">
        <f>Operating!$D$122</f>
        <v>0</v>
      </c>
      <c r="F47" s="264">
        <f>Operating!$D$122</f>
        <v>0</v>
      </c>
      <c r="G47" s="264">
        <f>Operating!$D$122</f>
        <v>0</v>
      </c>
      <c r="H47" s="264">
        <f>Operating!$D$122</f>
        <v>0</v>
      </c>
      <c r="I47" s="264">
        <f>Operating!$D$122</f>
        <v>0</v>
      </c>
      <c r="J47" s="264">
        <f>Operating!$D$122</f>
        <v>0</v>
      </c>
      <c r="K47" s="264">
        <f>Operating!$D$122</f>
        <v>0</v>
      </c>
      <c r="L47" s="264">
        <f>Operating!$D$122</f>
        <v>0</v>
      </c>
      <c r="M47" s="264">
        <f>Operating!$D$122</f>
        <v>0</v>
      </c>
      <c r="N47" s="264">
        <f>Operating!$D$122</f>
        <v>0</v>
      </c>
      <c r="O47" s="264">
        <f>Operating!$D$122</f>
        <v>0</v>
      </c>
      <c r="P47" s="264">
        <f>Operating!$D$122</f>
        <v>0</v>
      </c>
      <c r="Q47" s="264">
        <f>Operating!$D$122</f>
        <v>0</v>
      </c>
      <c r="R47" s="264">
        <f>Operating!$D$122</f>
        <v>0</v>
      </c>
      <c r="S47" s="264">
        <f>Operating!$D$122</f>
        <v>0</v>
      </c>
      <c r="T47" s="264">
        <f>Operating!$D$122</f>
        <v>0</v>
      </c>
      <c r="U47" s="264">
        <f>Operating!$D$122</f>
        <v>0</v>
      </c>
      <c r="V47" s="264">
        <f>Operating!$D$122</f>
        <v>0</v>
      </c>
      <c r="W47" s="264">
        <f>Operating!$D$122</f>
        <v>0</v>
      </c>
      <c r="X47" s="264">
        <f>Operating!$D$122</f>
        <v>0</v>
      </c>
      <c r="Y47" s="86">
        <f t="shared" ref="Y47:AQ47" si="50">$D$47</f>
        <v>0</v>
      </c>
      <c r="Z47" s="86">
        <f t="shared" si="50"/>
        <v>0</v>
      </c>
      <c r="AA47" s="86">
        <f t="shared" si="50"/>
        <v>0</v>
      </c>
      <c r="AB47" s="86">
        <f t="shared" si="50"/>
        <v>0</v>
      </c>
      <c r="AC47" s="86">
        <f t="shared" si="50"/>
        <v>0</v>
      </c>
      <c r="AD47" s="86">
        <f t="shared" si="50"/>
        <v>0</v>
      </c>
      <c r="AE47" s="86">
        <f t="shared" si="50"/>
        <v>0</v>
      </c>
      <c r="AF47" s="86">
        <f t="shared" si="50"/>
        <v>0</v>
      </c>
      <c r="AG47" s="86">
        <f t="shared" si="50"/>
        <v>0</v>
      </c>
      <c r="AH47" s="86">
        <f t="shared" si="50"/>
        <v>0</v>
      </c>
      <c r="AI47" s="86">
        <f t="shared" si="50"/>
        <v>0</v>
      </c>
      <c r="AJ47" s="86">
        <f t="shared" si="50"/>
        <v>0</v>
      </c>
      <c r="AK47" s="86">
        <f t="shared" si="50"/>
        <v>0</v>
      </c>
      <c r="AL47" s="86">
        <f t="shared" si="50"/>
        <v>0</v>
      </c>
      <c r="AM47" s="86">
        <f t="shared" si="50"/>
        <v>0</v>
      </c>
      <c r="AN47" s="86">
        <f t="shared" si="50"/>
        <v>0</v>
      </c>
      <c r="AO47" s="86">
        <f t="shared" si="50"/>
        <v>0</v>
      </c>
      <c r="AP47" s="86">
        <f t="shared" si="50"/>
        <v>0</v>
      </c>
      <c r="AQ47" s="86">
        <f t="shared" si="50"/>
        <v>0</v>
      </c>
      <c r="AR47" s="64"/>
    </row>
    <row r="48" spans="1:44" s="46" customFormat="1" ht="12.75" customHeight="1">
      <c r="A48" s="250" t="str">
        <f>Operating!C123</f>
        <v xml:space="preserve">2nd Mortgage Debt Service </v>
      </c>
      <c r="B48" s="88"/>
      <c r="C48" s="88"/>
      <c r="D48" s="85">
        <f>Operating!$D$123</f>
        <v>0</v>
      </c>
      <c r="E48" s="264">
        <f>Operating!$D$123</f>
        <v>0</v>
      </c>
      <c r="F48" s="264">
        <f>Operating!$D$123</f>
        <v>0</v>
      </c>
      <c r="G48" s="264">
        <f>Operating!$D$123</f>
        <v>0</v>
      </c>
      <c r="H48" s="264">
        <f>Operating!$D$123</f>
        <v>0</v>
      </c>
      <c r="I48" s="264">
        <f>Operating!$D$123</f>
        <v>0</v>
      </c>
      <c r="J48" s="264">
        <f>Operating!$D$123</f>
        <v>0</v>
      </c>
      <c r="K48" s="264">
        <f>Operating!$D$123</f>
        <v>0</v>
      </c>
      <c r="L48" s="264">
        <f>Operating!$D$123</f>
        <v>0</v>
      </c>
      <c r="M48" s="264">
        <f>Operating!$D$123</f>
        <v>0</v>
      </c>
      <c r="N48" s="264">
        <f>Operating!$D$123</f>
        <v>0</v>
      </c>
      <c r="O48" s="264">
        <f>Operating!$D$123</f>
        <v>0</v>
      </c>
      <c r="P48" s="264">
        <f>Operating!$D$123</f>
        <v>0</v>
      </c>
      <c r="Q48" s="264">
        <f>Operating!$D$123</f>
        <v>0</v>
      </c>
      <c r="R48" s="264">
        <f>Operating!$D$123</f>
        <v>0</v>
      </c>
      <c r="S48" s="264">
        <f>Operating!$D$123</f>
        <v>0</v>
      </c>
      <c r="T48" s="264">
        <f>Operating!$D$123</f>
        <v>0</v>
      </c>
      <c r="U48" s="264">
        <f>Operating!$D$123</f>
        <v>0</v>
      </c>
      <c r="V48" s="264">
        <f>Operating!$D$123</f>
        <v>0</v>
      </c>
      <c r="W48" s="264">
        <f>Operating!$D$123</f>
        <v>0</v>
      </c>
      <c r="X48" s="264">
        <f>Operating!$D$123</f>
        <v>0</v>
      </c>
      <c r="Y48" s="87"/>
      <c r="Z48" s="87"/>
      <c r="AA48" s="87"/>
      <c r="AB48" s="87"/>
      <c r="AC48" s="87"/>
      <c r="AD48" s="87"/>
      <c r="AE48" s="87"/>
      <c r="AF48" s="87"/>
      <c r="AG48" s="87"/>
      <c r="AH48" s="87"/>
      <c r="AI48" s="87"/>
      <c r="AJ48" s="87"/>
      <c r="AK48" s="87"/>
      <c r="AL48" s="87"/>
      <c r="AM48" s="87"/>
      <c r="AN48" s="87"/>
      <c r="AO48" s="87"/>
      <c r="AP48" s="87"/>
      <c r="AQ48" s="87"/>
      <c r="AR48" s="284"/>
    </row>
    <row r="49" spans="1:44" s="46" customFormat="1" ht="12.75" customHeight="1">
      <c r="A49" s="250" t="str">
        <f>Operating!C124</f>
        <v xml:space="preserve">3rd Mortgage Debt Service </v>
      </c>
      <c r="B49" s="88"/>
      <c r="C49" s="88"/>
      <c r="D49" s="85">
        <f>Operating!$D$124</f>
        <v>0</v>
      </c>
      <c r="E49" s="264">
        <f>Operating!$D$124</f>
        <v>0</v>
      </c>
      <c r="F49" s="264">
        <f>Operating!$D$124</f>
        <v>0</v>
      </c>
      <c r="G49" s="264">
        <f>Operating!$D$124</f>
        <v>0</v>
      </c>
      <c r="H49" s="264">
        <f>Operating!$D$124</f>
        <v>0</v>
      </c>
      <c r="I49" s="264">
        <f>Operating!$D$124</f>
        <v>0</v>
      </c>
      <c r="J49" s="264">
        <f>Operating!$D$124</f>
        <v>0</v>
      </c>
      <c r="K49" s="264">
        <f>Operating!$D$124</f>
        <v>0</v>
      </c>
      <c r="L49" s="264">
        <f>Operating!$D$124</f>
        <v>0</v>
      </c>
      <c r="M49" s="264">
        <f>Operating!$D$124</f>
        <v>0</v>
      </c>
      <c r="N49" s="264">
        <f>Operating!$D$124</f>
        <v>0</v>
      </c>
      <c r="O49" s="264">
        <f>Operating!$D$124</f>
        <v>0</v>
      </c>
      <c r="P49" s="264">
        <f>Operating!$D$124</f>
        <v>0</v>
      </c>
      <c r="Q49" s="264">
        <f>Operating!$D$124</f>
        <v>0</v>
      </c>
      <c r="R49" s="264">
        <f>Operating!$D$124</f>
        <v>0</v>
      </c>
      <c r="S49" s="264">
        <f>Operating!$D$124</f>
        <v>0</v>
      </c>
      <c r="T49" s="264">
        <f>Operating!$D$124</f>
        <v>0</v>
      </c>
      <c r="U49" s="264">
        <f>Operating!$D$124</f>
        <v>0</v>
      </c>
      <c r="V49" s="264">
        <f>Operating!$D$124</f>
        <v>0</v>
      </c>
      <c r="W49" s="264">
        <f>Operating!$D$124</f>
        <v>0</v>
      </c>
      <c r="X49" s="264">
        <f>Operating!$D$124</f>
        <v>0</v>
      </c>
      <c r="Y49" s="87">
        <f t="shared" ref="Y49:AQ49" si="51">$D$49</f>
        <v>0</v>
      </c>
      <c r="Z49" s="87">
        <f t="shared" si="51"/>
        <v>0</v>
      </c>
      <c r="AA49" s="87">
        <f t="shared" si="51"/>
        <v>0</v>
      </c>
      <c r="AB49" s="87">
        <f t="shared" si="51"/>
        <v>0</v>
      </c>
      <c r="AC49" s="87">
        <f t="shared" si="51"/>
        <v>0</v>
      </c>
      <c r="AD49" s="87">
        <f t="shared" si="51"/>
        <v>0</v>
      </c>
      <c r="AE49" s="87">
        <f t="shared" si="51"/>
        <v>0</v>
      </c>
      <c r="AF49" s="87">
        <f t="shared" si="51"/>
        <v>0</v>
      </c>
      <c r="AG49" s="87">
        <f t="shared" si="51"/>
        <v>0</v>
      </c>
      <c r="AH49" s="87">
        <f t="shared" si="51"/>
        <v>0</v>
      </c>
      <c r="AI49" s="87">
        <f t="shared" si="51"/>
        <v>0</v>
      </c>
      <c r="AJ49" s="87">
        <f t="shared" si="51"/>
        <v>0</v>
      </c>
      <c r="AK49" s="87">
        <f t="shared" si="51"/>
        <v>0</v>
      </c>
      <c r="AL49" s="87">
        <f t="shared" si="51"/>
        <v>0</v>
      </c>
      <c r="AM49" s="87">
        <f t="shared" si="51"/>
        <v>0</v>
      </c>
      <c r="AN49" s="87">
        <f t="shared" si="51"/>
        <v>0</v>
      </c>
      <c r="AO49" s="87">
        <f t="shared" si="51"/>
        <v>0</v>
      </c>
      <c r="AP49" s="87">
        <f t="shared" si="51"/>
        <v>0</v>
      </c>
      <c r="AQ49" s="87">
        <f t="shared" si="51"/>
        <v>0</v>
      </c>
      <c r="AR49" s="62"/>
    </row>
    <row r="50" spans="1:44" s="46" customFormat="1" ht="12.75" customHeight="1">
      <c r="A50" s="250" t="str">
        <f>Operating!C125</f>
        <v xml:space="preserve">4th Mortgage Debt Service </v>
      </c>
      <c r="B50" s="88"/>
      <c r="C50" s="88"/>
      <c r="D50" s="85">
        <f>Operating!$D$125</f>
        <v>0</v>
      </c>
      <c r="E50" s="264">
        <f>Operating!$D$125</f>
        <v>0</v>
      </c>
      <c r="F50" s="264">
        <f>Operating!$D$125</f>
        <v>0</v>
      </c>
      <c r="G50" s="264">
        <f>Operating!$D$125</f>
        <v>0</v>
      </c>
      <c r="H50" s="264">
        <f>Operating!$D$125</f>
        <v>0</v>
      </c>
      <c r="I50" s="264">
        <f>Operating!$D$125</f>
        <v>0</v>
      </c>
      <c r="J50" s="264">
        <f>Operating!$D$125</f>
        <v>0</v>
      </c>
      <c r="K50" s="264">
        <f>Operating!$D$125</f>
        <v>0</v>
      </c>
      <c r="L50" s="264">
        <f>Operating!$D$125</f>
        <v>0</v>
      </c>
      <c r="M50" s="264">
        <f>Operating!$D$125</f>
        <v>0</v>
      </c>
      <c r="N50" s="264">
        <f>Operating!$D$125</f>
        <v>0</v>
      </c>
      <c r="O50" s="264">
        <f>Operating!$D$125</f>
        <v>0</v>
      </c>
      <c r="P50" s="264">
        <f>Operating!$D$125</f>
        <v>0</v>
      </c>
      <c r="Q50" s="264">
        <f>Operating!$D$125</f>
        <v>0</v>
      </c>
      <c r="R50" s="264">
        <f>Operating!$D$125</f>
        <v>0</v>
      </c>
      <c r="S50" s="264">
        <f>Operating!$D$125</f>
        <v>0</v>
      </c>
      <c r="T50" s="264">
        <f>Operating!$D$125</f>
        <v>0</v>
      </c>
      <c r="U50" s="264">
        <f>Operating!$D$125</f>
        <v>0</v>
      </c>
      <c r="V50" s="264">
        <f>Operating!$D$125</f>
        <v>0</v>
      </c>
      <c r="W50" s="264">
        <f>Operating!$D$125</f>
        <v>0</v>
      </c>
      <c r="X50" s="264">
        <f>Operating!$D$125</f>
        <v>0</v>
      </c>
      <c r="Y50" s="87"/>
      <c r="Z50" s="87"/>
      <c r="AA50" s="87"/>
      <c r="AB50" s="87"/>
      <c r="AC50" s="87"/>
      <c r="AD50" s="87"/>
      <c r="AE50" s="87"/>
      <c r="AF50" s="87"/>
      <c r="AG50" s="87"/>
      <c r="AH50" s="87"/>
      <c r="AI50" s="87"/>
      <c r="AJ50" s="87"/>
      <c r="AK50" s="87"/>
      <c r="AL50" s="87"/>
      <c r="AM50" s="87"/>
      <c r="AN50" s="87"/>
      <c r="AO50" s="87"/>
      <c r="AP50" s="87"/>
      <c r="AQ50" s="87"/>
      <c r="AR50" s="62"/>
    </row>
    <row r="51" spans="1:44" s="46" customFormat="1" ht="12.75" customHeight="1">
      <c r="A51" s="250" t="str">
        <f>Operating!C126</f>
        <v xml:space="preserve">5th Mortgage Debt Service </v>
      </c>
      <c r="B51" s="88"/>
      <c r="C51" s="88"/>
      <c r="D51" s="557">
        <f>Operating!$D$126</f>
        <v>0</v>
      </c>
      <c r="E51" s="558">
        <f>Operating!$D$126</f>
        <v>0</v>
      </c>
      <c r="F51" s="558">
        <f>Operating!$D$126</f>
        <v>0</v>
      </c>
      <c r="G51" s="558">
        <f>Operating!$D$126</f>
        <v>0</v>
      </c>
      <c r="H51" s="558">
        <f>Operating!$D$126</f>
        <v>0</v>
      </c>
      <c r="I51" s="558">
        <f>Operating!$D$126</f>
        <v>0</v>
      </c>
      <c r="J51" s="558">
        <f>Operating!$D$126</f>
        <v>0</v>
      </c>
      <c r="K51" s="558">
        <f>Operating!$D$126</f>
        <v>0</v>
      </c>
      <c r="L51" s="558">
        <f>Operating!$D$126</f>
        <v>0</v>
      </c>
      <c r="M51" s="558">
        <f>Operating!$D$126</f>
        <v>0</v>
      </c>
      <c r="N51" s="558">
        <f>Operating!$D$126</f>
        <v>0</v>
      </c>
      <c r="O51" s="558">
        <f>Operating!$D$126</f>
        <v>0</v>
      </c>
      <c r="P51" s="558">
        <f>Operating!$D$126</f>
        <v>0</v>
      </c>
      <c r="Q51" s="558">
        <f>Operating!$D$126</f>
        <v>0</v>
      </c>
      <c r="R51" s="558">
        <f>Operating!$D$126</f>
        <v>0</v>
      </c>
      <c r="S51" s="558">
        <f>Operating!$D$126</f>
        <v>0</v>
      </c>
      <c r="T51" s="558">
        <f>Operating!$D$126</f>
        <v>0</v>
      </c>
      <c r="U51" s="558">
        <f>Operating!$D$126</f>
        <v>0</v>
      </c>
      <c r="V51" s="558">
        <f>Operating!$D$126</f>
        <v>0</v>
      </c>
      <c r="W51" s="558">
        <f>Operating!$D$126</f>
        <v>0</v>
      </c>
      <c r="X51" s="558">
        <f>Operating!$D$126</f>
        <v>0</v>
      </c>
      <c r="Y51" s="87">
        <f t="shared" ref="Y51:AQ51" si="52">$D$51</f>
        <v>0</v>
      </c>
      <c r="Z51" s="87">
        <f t="shared" si="52"/>
        <v>0</v>
      </c>
      <c r="AA51" s="87">
        <f t="shared" si="52"/>
        <v>0</v>
      </c>
      <c r="AB51" s="87">
        <f t="shared" si="52"/>
        <v>0</v>
      </c>
      <c r="AC51" s="87">
        <f t="shared" si="52"/>
        <v>0</v>
      </c>
      <c r="AD51" s="87">
        <f t="shared" si="52"/>
        <v>0</v>
      </c>
      <c r="AE51" s="87">
        <f t="shared" si="52"/>
        <v>0</v>
      </c>
      <c r="AF51" s="87">
        <f t="shared" si="52"/>
        <v>0</v>
      </c>
      <c r="AG51" s="87">
        <f t="shared" si="52"/>
        <v>0</v>
      </c>
      <c r="AH51" s="87">
        <f t="shared" si="52"/>
        <v>0</v>
      </c>
      <c r="AI51" s="87">
        <f t="shared" si="52"/>
        <v>0</v>
      </c>
      <c r="AJ51" s="87">
        <f t="shared" si="52"/>
        <v>0</v>
      </c>
      <c r="AK51" s="87">
        <f t="shared" si="52"/>
        <v>0</v>
      </c>
      <c r="AL51" s="87">
        <f t="shared" si="52"/>
        <v>0</v>
      </c>
      <c r="AM51" s="87">
        <f t="shared" si="52"/>
        <v>0</v>
      </c>
      <c r="AN51" s="87">
        <f t="shared" si="52"/>
        <v>0</v>
      </c>
      <c r="AO51" s="87">
        <f t="shared" si="52"/>
        <v>0</v>
      </c>
      <c r="AP51" s="87">
        <f t="shared" si="52"/>
        <v>0</v>
      </c>
      <c r="AQ51" s="87">
        <f t="shared" si="52"/>
        <v>0</v>
      </c>
      <c r="AR51" s="62"/>
    </row>
    <row r="52" spans="1:44" s="46" customFormat="1" ht="12.75" customHeight="1" thickBot="1">
      <c r="A52" s="254" t="s">
        <v>632</v>
      </c>
      <c r="B52" s="88"/>
      <c r="C52" s="88"/>
      <c r="D52" s="90">
        <f>SUM(D47:D51)</f>
        <v>0</v>
      </c>
      <c r="E52" s="90">
        <f t="shared" ref="E52:AQ52" si="53">SUM(E47:E51)</f>
        <v>0</v>
      </c>
      <c r="F52" s="90">
        <f t="shared" si="53"/>
        <v>0</v>
      </c>
      <c r="G52" s="90">
        <f t="shared" si="53"/>
        <v>0</v>
      </c>
      <c r="H52" s="90">
        <f t="shared" si="53"/>
        <v>0</v>
      </c>
      <c r="I52" s="90">
        <f t="shared" si="53"/>
        <v>0</v>
      </c>
      <c r="J52" s="90">
        <f t="shared" si="53"/>
        <v>0</v>
      </c>
      <c r="K52" s="90">
        <f t="shared" si="53"/>
        <v>0</v>
      </c>
      <c r="L52" s="90">
        <f t="shared" si="53"/>
        <v>0</v>
      </c>
      <c r="M52" s="90">
        <f t="shared" si="53"/>
        <v>0</v>
      </c>
      <c r="N52" s="90">
        <f t="shared" si="53"/>
        <v>0</v>
      </c>
      <c r="O52" s="90">
        <f t="shared" si="53"/>
        <v>0</v>
      </c>
      <c r="P52" s="90">
        <f t="shared" si="53"/>
        <v>0</v>
      </c>
      <c r="Q52" s="90">
        <f t="shared" si="53"/>
        <v>0</v>
      </c>
      <c r="R52" s="90">
        <f t="shared" si="53"/>
        <v>0</v>
      </c>
      <c r="S52" s="90">
        <f t="shared" si="53"/>
        <v>0</v>
      </c>
      <c r="T52" s="90">
        <f t="shared" si="53"/>
        <v>0</v>
      </c>
      <c r="U52" s="90">
        <f t="shared" si="53"/>
        <v>0</v>
      </c>
      <c r="V52" s="90">
        <f t="shared" si="53"/>
        <v>0</v>
      </c>
      <c r="W52" s="90">
        <f t="shared" si="53"/>
        <v>0</v>
      </c>
      <c r="X52" s="90">
        <f t="shared" si="53"/>
        <v>0</v>
      </c>
      <c r="Y52" s="90">
        <f t="shared" si="53"/>
        <v>0</v>
      </c>
      <c r="Z52" s="89">
        <f t="shared" si="53"/>
        <v>0</v>
      </c>
      <c r="AA52" s="89">
        <f t="shared" si="53"/>
        <v>0</v>
      </c>
      <c r="AB52" s="89">
        <f t="shared" si="53"/>
        <v>0</v>
      </c>
      <c r="AC52" s="89">
        <f t="shared" si="53"/>
        <v>0</v>
      </c>
      <c r="AD52" s="89">
        <f t="shared" si="53"/>
        <v>0</v>
      </c>
      <c r="AE52" s="89">
        <f t="shared" si="53"/>
        <v>0</v>
      </c>
      <c r="AF52" s="89">
        <f t="shared" si="53"/>
        <v>0</v>
      </c>
      <c r="AG52" s="89">
        <f t="shared" si="53"/>
        <v>0</v>
      </c>
      <c r="AH52" s="89">
        <f t="shared" si="53"/>
        <v>0</v>
      </c>
      <c r="AI52" s="89">
        <f t="shared" si="53"/>
        <v>0</v>
      </c>
      <c r="AJ52" s="89">
        <f t="shared" si="53"/>
        <v>0</v>
      </c>
      <c r="AK52" s="89">
        <f t="shared" si="53"/>
        <v>0</v>
      </c>
      <c r="AL52" s="89">
        <f t="shared" si="53"/>
        <v>0</v>
      </c>
      <c r="AM52" s="89">
        <f t="shared" si="53"/>
        <v>0</v>
      </c>
      <c r="AN52" s="89">
        <f t="shared" si="53"/>
        <v>0</v>
      </c>
      <c r="AO52" s="89">
        <f t="shared" si="53"/>
        <v>0</v>
      </c>
      <c r="AP52" s="89">
        <f t="shared" si="53"/>
        <v>0</v>
      </c>
      <c r="AQ52" s="89">
        <f t="shared" si="53"/>
        <v>0</v>
      </c>
      <c r="AR52" s="284"/>
    </row>
    <row r="53" spans="1:44" s="46" customFormat="1" ht="13.5" thickTop="1">
      <c r="A53" s="256" t="s">
        <v>633</v>
      </c>
      <c r="B53" s="257"/>
      <c r="C53" s="257"/>
      <c r="D53" s="73">
        <f t="shared" ref="D53:AQ53" si="54">D44-D52</f>
        <v>170060.98285714287</v>
      </c>
      <c r="E53" s="73">
        <f t="shared" si="54"/>
        <v>171904.75925714284</v>
      </c>
      <c r="F53" s="73">
        <f t="shared" si="54"/>
        <v>43951.739381142834</v>
      </c>
      <c r="G53" s="73">
        <f t="shared" si="54"/>
        <v>42458.201070732845</v>
      </c>
      <c r="H53" s="73">
        <f t="shared" si="54"/>
        <v>40830.155356939766</v>
      </c>
      <c r="I53" s="73">
        <f t="shared" si="54"/>
        <v>39060.83589492616</v>
      </c>
      <c r="J53" s="73">
        <f t="shared" si="54"/>
        <v>37143.187998209323</v>
      </c>
      <c r="K53" s="73">
        <f t="shared" si="54"/>
        <v>35069.857257615426</v>
      </c>
      <c r="L53" s="73">
        <f t="shared" si="54"/>
        <v>32833.177729648072</v>
      </c>
      <c r="M53" s="73">
        <f t="shared" si="54"/>
        <v>30425.15967839415</v>
      </c>
      <c r="N53" s="73">
        <f t="shared" si="54"/>
        <v>27837.476854513225</v>
      </c>
      <c r="O53" s="73">
        <f t="shared" si="54"/>
        <v>25061.453294261824</v>
      </c>
      <c r="P53" s="73">
        <f t="shared" si="54"/>
        <v>22088.049620884238</v>
      </c>
      <c r="Q53" s="73">
        <f t="shared" si="54"/>
        <v>18907.848830062721</v>
      </c>
      <c r="R53" s="73">
        <f t="shared" si="54"/>
        <v>15511.041540456819</v>
      </c>
      <c r="S53" s="79">
        <f t="shared" si="54"/>
        <v>11887.410689673154</v>
      </c>
      <c r="T53" s="79">
        <f t="shared" si="54"/>
        <v>8026.3156552975997</v>
      </c>
      <c r="U53" s="79">
        <f t="shared" si="54"/>
        <v>3916.6757798856124</v>
      </c>
      <c r="V53" s="79">
        <f t="shared" si="54"/>
        <v>-453.04672196280444</v>
      </c>
      <c r="W53" s="79">
        <f t="shared" si="54"/>
        <v>-5094.8644970966852</v>
      </c>
      <c r="X53" s="79">
        <f t="shared" si="54"/>
        <v>-10021.283451361407</v>
      </c>
      <c r="Y53" s="79">
        <f t="shared" si="54"/>
        <v>2571.6824430433335</v>
      </c>
      <c r="Z53" s="79">
        <f t="shared" si="54"/>
        <v>-2518.1006592392223</v>
      </c>
      <c r="AA53" s="79">
        <f t="shared" si="54"/>
        <v>-7922.0210377537878</v>
      </c>
      <c r="AB53" s="79">
        <f t="shared" si="54"/>
        <v>-13654.47737021849</v>
      </c>
      <c r="AC53" s="79">
        <f t="shared" si="54"/>
        <v>-19730.457464926178</v>
      </c>
      <c r="AD53" s="79">
        <f t="shared" si="54"/>
        <v>-26165.561011334532</v>
      </c>
      <c r="AE53" s="79">
        <f t="shared" si="54"/>
        <v>-32976.023180236574</v>
      </c>
      <c r="AF53" s="79">
        <f t="shared" si="54"/>
        <v>-40178.739104579086</v>
      </c>
      <c r="AG53" s="79">
        <f t="shared" si="54"/>
        <v>-47791.289273114293</v>
      </c>
      <c r="AH53" s="79">
        <f t="shared" si="54"/>
        <v>-55831.965870240238</v>
      </c>
      <c r="AI53" s="79">
        <f t="shared" si="54"/>
        <v>-64319.800096579012</v>
      </c>
      <c r="AJ53" s="79">
        <f t="shared" si="54"/>
        <v>-73274.590506090666</v>
      </c>
      <c r="AK53" s="79">
        <f t="shared" si="54"/>
        <v>-82716.932396812248</v>
      </c>
      <c r="AL53" s="79">
        <f t="shared" si="54"/>
        <v>-92668.248293642537</v>
      </c>
      <c r="AM53" s="79">
        <f t="shared" si="54"/>
        <v>-103150.81956298056</v>
      </c>
      <c r="AN53" s="79">
        <f t="shared" si="54"/>
        <v>-114187.81920045835</v>
      </c>
      <c r="AO53" s="79">
        <f t="shared" si="54"/>
        <v>-125803.34583448793</v>
      </c>
      <c r="AP53" s="79">
        <f t="shared" si="54"/>
        <v>-138022.45898988855</v>
      </c>
      <c r="AQ53" s="79">
        <f t="shared" si="54"/>
        <v>-150871.21565743966</v>
      </c>
      <c r="AR53" s="284"/>
    </row>
    <row r="54" spans="1:44" s="46" customFormat="1" ht="12.75" customHeight="1">
      <c r="A54" s="261" t="s">
        <v>634</v>
      </c>
      <c r="B54" s="262"/>
      <c r="C54" s="263"/>
      <c r="D54" s="91">
        <f t="shared" ref="D54:AQ54" si="55">IF(D52&lt;=0,0,((D44)/D52))</f>
        <v>0</v>
      </c>
      <c r="E54" s="91">
        <f t="shared" si="55"/>
        <v>0</v>
      </c>
      <c r="F54" s="91">
        <f t="shared" si="55"/>
        <v>0</v>
      </c>
      <c r="G54" s="91">
        <f t="shared" si="55"/>
        <v>0</v>
      </c>
      <c r="H54" s="91">
        <f t="shared" si="55"/>
        <v>0</v>
      </c>
      <c r="I54" s="91">
        <f t="shared" si="55"/>
        <v>0</v>
      </c>
      <c r="J54" s="91">
        <f t="shared" si="55"/>
        <v>0</v>
      </c>
      <c r="K54" s="91">
        <f t="shared" si="55"/>
        <v>0</v>
      </c>
      <c r="L54" s="91">
        <f t="shared" si="55"/>
        <v>0</v>
      </c>
      <c r="M54" s="91">
        <f t="shared" si="55"/>
        <v>0</v>
      </c>
      <c r="N54" s="91">
        <f t="shared" si="55"/>
        <v>0</v>
      </c>
      <c r="O54" s="91">
        <f t="shared" si="55"/>
        <v>0</v>
      </c>
      <c r="P54" s="91">
        <f t="shared" si="55"/>
        <v>0</v>
      </c>
      <c r="Q54" s="91">
        <f t="shared" si="55"/>
        <v>0</v>
      </c>
      <c r="R54" s="91">
        <f t="shared" si="55"/>
        <v>0</v>
      </c>
      <c r="S54" s="91">
        <f t="shared" si="55"/>
        <v>0</v>
      </c>
      <c r="T54" s="91">
        <f t="shared" si="55"/>
        <v>0</v>
      </c>
      <c r="U54" s="91">
        <f t="shared" si="55"/>
        <v>0</v>
      </c>
      <c r="V54" s="91">
        <f t="shared" si="55"/>
        <v>0</v>
      </c>
      <c r="W54" s="91">
        <f t="shared" si="55"/>
        <v>0</v>
      </c>
      <c r="X54" s="91">
        <f t="shared" si="55"/>
        <v>0</v>
      </c>
      <c r="Y54" s="91">
        <f t="shared" si="55"/>
        <v>0</v>
      </c>
      <c r="Z54" s="91">
        <f t="shared" si="55"/>
        <v>0</v>
      </c>
      <c r="AA54" s="91">
        <f t="shared" si="55"/>
        <v>0</v>
      </c>
      <c r="AB54" s="91">
        <f t="shared" si="55"/>
        <v>0</v>
      </c>
      <c r="AC54" s="91">
        <f t="shared" si="55"/>
        <v>0</v>
      </c>
      <c r="AD54" s="91">
        <f t="shared" si="55"/>
        <v>0</v>
      </c>
      <c r="AE54" s="91">
        <f t="shared" si="55"/>
        <v>0</v>
      </c>
      <c r="AF54" s="91">
        <f t="shared" si="55"/>
        <v>0</v>
      </c>
      <c r="AG54" s="91">
        <f t="shared" si="55"/>
        <v>0</v>
      </c>
      <c r="AH54" s="91">
        <f t="shared" si="55"/>
        <v>0</v>
      </c>
      <c r="AI54" s="91">
        <f t="shared" si="55"/>
        <v>0</v>
      </c>
      <c r="AJ54" s="91">
        <f t="shared" si="55"/>
        <v>0</v>
      </c>
      <c r="AK54" s="91">
        <f t="shared" si="55"/>
        <v>0</v>
      </c>
      <c r="AL54" s="91">
        <f t="shared" si="55"/>
        <v>0</v>
      </c>
      <c r="AM54" s="91">
        <f t="shared" si="55"/>
        <v>0</v>
      </c>
      <c r="AN54" s="91">
        <f t="shared" si="55"/>
        <v>0</v>
      </c>
      <c r="AO54" s="91">
        <f t="shared" si="55"/>
        <v>0</v>
      </c>
      <c r="AP54" s="91">
        <f t="shared" si="55"/>
        <v>0</v>
      </c>
      <c r="AQ54" s="91">
        <f t="shared" si="55"/>
        <v>0</v>
      </c>
      <c r="AR54" s="284"/>
    </row>
    <row r="55" spans="1:44" s="101" customFormat="1" ht="23.1" customHeight="1">
      <c r="A55" s="844" t="s">
        <v>690</v>
      </c>
      <c r="B55" s="844"/>
      <c r="C55" s="844"/>
      <c r="D55" s="290"/>
      <c r="U55" s="291"/>
    </row>
    <row r="56" spans="1:44" s="101" customFormat="1" ht="12">
      <c r="A56" s="292" t="s">
        <v>635</v>
      </c>
      <c r="B56" s="289"/>
      <c r="D56" s="293">
        <f t="shared" ref="D56:W56" si="56">D44</f>
        <v>170060.98285714287</v>
      </c>
      <c r="E56" s="293">
        <f t="shared" si="56"/>
        <v>171904.75925714284</v>
      </c>
      <c r="F56" s="293">
        <f t="shared" si="56"/>
        <v>43951.739381142834</v>
      </c>
      <c r="G56" s="293">
        <f t="shared" si="56"/>
        <v>42458.201070732845</v>
      </c>
      <c r="H56" s="293">
        <f t="shared" si="56"/>
        <v>40830.155356939766</v>
      </c>
      <c r="I56" s="293">
        <f t="shared" si="56"/>
        <v>39060.83589492616</v>
      </c>
      <c r="J56" s="293">
        <f t="shared" si="56"/>
        <v>37143.187998209323</v>
      </c>
      <c r="K56" s="293">
        <f t="shared" si="56"/>
        <v>35069.857257615426</v>
      </c>
      <c r="L56" s="293">
        <f t="shared" si="56"/>
        <v>32833.177729648072</v>
      </c>
      <c r="M56" s="293">
        <f t="shared" si="56"/>
        <v>30425.15967839415</v>
      </c>
      <c r="N56" s="293">
        <f t="shared" si="56"/>
        <v>27837.476854513225</v>
      </c>
      <c r="O56" s="293">
        <f t="shared" si="56"/>
        <v>25061.453294261824</v>
      </c>
      <c r="P56" s="293">
        <f t="shared" si="56"/>
        <v>22088.049620884238</v>
      </c>
      <c r="Q56" s="293">
        <f t="shared" si="56"/>
        <v>18907.848830062721</v>
      </c>
      <c r="R56" s="293">
        <f t="shared" si="56"/>
        <v>15511.041540456819</v>
      </c>
      <c r="S56" s="293">
        <f t="shared" si="56"/>
        <v>11887.410689673154</v>
      </c>
      <c r="T56" s="293">
        <f t="shared" si="56"/>
        <v>8026.3156552975997</v>
      </c>
      <c r="U56" s="293">
        <f t="shared" si="56"/>
        <v>3916.6757798856124</v>
      </c>
      <c r="V56" s="293">
        <f t="shared" si="56"/>
        <v>-453.04672196280444</v>
      </c>
      <c r="W56" s="293">
        <f t="shared" si="56"/>
        <v>-5094.8644970966852</v>
      </c>
      <c r="X56" s="294"/>
      <c r="Y56" s="294"/>
      <c r="Z56" s="294"/>
      <c r="AA56" s="294"/>
      <c r="AB56" s="294"/>
      <c r="AC56" s="294"/>
      <c r="AD56" s="294"/>
      <c r="AE56" s="294"/>
      <c r="AF56" s="294"/>
      <c r="AG56" s="294"/>
      <c r="AH56" s="294"/>
      <c r="AI56" s="294"/>
      <c r="AJ56" s="294"/>
      <c r="AK56" s="294"/>
      <c r="AL56" s="294"/>
      <c r="AM56" s="294"/>
      <c r="AN56" s="294"/>
      <c r="AO56" s="294"/>
      <c r="AP56" s="294"/>
      <c r="AQ56" s="294"/>
    </row>
    <row r="57" spans="1:44" s="101" customFormat="1" ht="12">
      <c r="A57" s="292" t="s">
        <v>636</v>
      </c>
      <c r="B57" s="295"/>
      <c r="C57" s="295"/>
      <c r="D57" s="293">
        <f t="shared" ref="D57:W57" si="57">D53</f>
        <v>170060.98285714287</v>
      </c>
      <c r="E57" s="293">
        <f t="shared" si="57"/>
        <v>171904.75925714284</v>
      </c>
      <c r="F57" s="293">
        <f t="shared" si="57"/>
        <v>43951.739381142834</v>
      </c>
      <c r="G57" s="293">
        <f t="shared" si="57"/>
        <v>42458.201070732845</v>
      </c>
      <c r="H57" s="293">
        <f t="shared" si="57"/>
        <v>40830.155356939766</v>
      </c>
      <c r="I57" s="293">
        <f t="shared" si="57"/>
        <v>39060.83589492616</v>
      </c>
      <c r="J57" s="293">
        <f t="shared" si="57"/>
        <v>37143.187998209323</v>
      </c>
      <c r="K57" s="293">
        <f t="shared" si="57"/>
        <v>35069.857257615426</v>
      </c>
      <c r="L57" s="293">
        <f t="shared" si="57"/>
        <v>32833.177729648072</v>
      </c>
      <c r="M57" s="293">
        <f t="shared" si="57"/>
        <v>30425.15967839415</v>
      </c>
      <c r="N57" s="293">
        <f t="shared" si="57"/>
        <v>27837.476854513225</v>
      </c>
      <c r="O57" s="293">
        <f t="shared" si="57"/>
        <v>25061.453294261824</v>
      </c>
      <c r="P57" s="293">
        <f t="shared" si="57"/>
        <v>22088.049620884238</v>
      </c>
      <c r="Q57" s="293">
        <f t="shared" si="57"/>
        <v>18907.848830062721</v>
      </c>
      <c r="R57" s="293">
        <f t="shared" si="57"/>
        <v>15511.041540456819</v>
      </c>
      <c r="S57" s="293">
        <f t="shared" si="57"/>
        <v>11887.410689673154</v>
      </c>
      <c r="T57" s="293">
        <f t="shared" si="57"/>
        <v>8026.3156552975997</v>
      </c>
      <c r="U57" s="293">
        <f t="shared" si="57"/>
        <v>3916.6757798856124</v>
      </c>
      <c r="V57" s="293">
        <f t="shared" si="57"/>
        <v>-453.04672196280444</v>
      </c>
      <c r="W57" s="293">
        <f t="shared" si="57"/>
        <v>-5094.8644970966852</v>
      </c>
      <c r="X57" s="294"/>
      <c r="Y57" s="294"/>
      <c r="Z57" s="294"/>
      <c r="AA57" s="294"/>
      <c r="AB57" s="294"/>
      <c r="AC57" s="294"/>
      <c r="AD57" s="294"/>
      <c r="AE57" s="294"/>
      <c r="AF57" s="294"/>
      <c r="AG57" s="294"/>
      <c r="AH57" s="294"/>
      <c r="AI57" s="294"/>
      <c r="AJ57" s="294"/>
      <c r="AK57" s="294"/>
      <c r="AL57" s="294"/>
      <c r="AM57" s="294"/>
      <c r="AN57" s="294"/>
      <c r="AO57" s="294"/>
      <c r="AP57" s="294"/>
      <c r="AQ57" s="294"/>
    </row>
    <row r="58" spans="1:44" s="300" customFormat="1" ht="26.1" customHeight="1">
      <c r="A58" s="844" t="s">
        <v>709</v>
      </c>
      <c r="B58" s="844"/>
      <c r="C58" s="844"/>
      <c r="D58" s="296">
        <f>'24-Month- Op Subisdy Calc'!F48</f>
        <v>0</v>
      </c>
      <c r="E58" s="296">
        <f>'24-Month- Op Subisdy Calc'!G48</f>
        <v>0</v>
      </c>
      <c r="F58" s="296">
        <f>'24-Month- Op Subisdy Calc'!H48</f>
        <v>0</v>
      </c>
      <c r="G58" s="296">
        <f>'24-Month- Op Subisdy Calc'!I48</f>
        <v>0</v>
      </c>
      <c r="H58" s="296">
        <f>'24-Month- Op Subisdy Calc'!J48</f>
        <v>0</v>
      </c>
      <c r="I58" s="296">
        <f>'24-Month- Op Subisdy Calc'!K48</f>
        <v>0</v>
      </c>
      <c r="J58" s="296">
        <f>'24-Month- Op Subisdy Calc'!L48</f>
        <v>0</v>
      </c>
      <c r="K58" s="296">
        <f>'24-Month- Op Subisdy Calc'!M48</f>
        <v>0</v>
      </c>
      <c r="L58" s="296">
        <f>'24-Month- Op Subisdy Calc'!N48</f>
        <v>0</v>
      </c>
      <c r="M58" s="296">
        <f>'24-Month- Op Subisdy Calc'!O48</f>
        <v>0</v>
      </c>
      <c r="N58" s="296">
        <f>'24-Month- Op Subisdy Calc'!P48</f>
        <v>0</v>
      </c>
      <c r="O58" s="296">
        <f>'24-Month- Op Subisdy Calc'!Q48</f>
        <v>0</v>
      </c>
      <c r="P58" s="296">
        <f>'24-Month- Op Subisdy Calc'!R48</f>
        <v>0</v>
      </c>
      <c r="Q58" s="296">
        <f>'24-Month- Op Subisdy Calc'!S48</f>
        <v>0</v>
      </c>
      <c r="R58" s="296">
        <f>'24-Month- Op Subisdy Calc'!T48</f>
        <v>0</v>
      </c>
      <c r="S58" s="296">
        <f>'24-Month- Op Subisdy Calc'!U48</f>
        <v>2000.3204288772467</v>
      </c>
      <c r="T58" s="296">
        <f>'24-Month- Op Subisdy Calc'!V48</f>
        <v>6208.6087412165616</v>
      </c>
      <c r="U58" s="296">
        <f>'24-Month- Op Subisdy Calc'!W48</f>
        <v>10674.121726541365</v>
      </c>
      <c r="V58" s="296">
        <f>'24-Month- Op Subisdy Calc'!X48</f>
        <v>12000</v>
      </c>
      <c r="W58" s="296">
        <f>'24-Month- Op Subisdy Calc'!Y48</f>
        <v>12000</v>
      </c>
      <c r="X58" s="297"/>
      <c r="Y58" s="298"/>
      <c r="Z58" s="298"/>
      <c r="AA58" s="298"/>
      <c r="AB58" s="298"/>
      <c r="AC58" s="298"/>
      <c r="AD58" s="298"/>
      <c r="AE58" s="298"/>
      <c r="AF58" s="298"/>
      <c r="AG58" s="298"/>
      <c r="AH58" s="298"/>
      <c r="AI58" s="298"/>
      <c r="AJ58" s="298"/>
      <c r="AK58" s="298"/>
      <c r="AL58" s="298"/>
      <c r="AM58" s="298"/>
      <c r="AN58" s="298"/>
      <c r="AO58" s="298"/>
      <c r="AP58" s="298"/>
      <c r="AQ58" s="298"/>
      <c r="AR58" s="299"/>
    </row>
    <row r="59" spans="1:44" s="321" customFormat="1">
      <c r="A59" s="840" t="s">
        <v>710</v>
      </c>
      <c r="B59" s="841"/>
      <c r="C59" s="841"/>
      <c r="D59" s="319">
        <f>D57+D58</f>
        <v>170060.98285714287</v>
      </c>
      <c r="E59" s="319">
        <f t="shared" ref="E59:W59" si="58">E57+E58</f>
        <v>171904.75925714284</v>
      </c>
      <c r="F59" s="319">
        <f t="shared" si="58"/>
        <v>43951.739381142834</v>
      </c>
      <c r="G59" s="319">
        <f t="shared" si="58"/>
        <v>42458.201070732845</v>
      </c>
      <c r="H59" s="319">
        <f t="shared" si="58"/>
        <v>40830.155356939766</v>
      </c>
      <c r="I59" s="319">
        <f t="shared" si="58"/>
        <v>39060.83589492616</v>
      </c>
      <c r="J59" s="319">
        <f t="shared" si="58"/>
        <v>37143.187998209323</v>
      </c>
      <c r="K59" s="319">
        <f t="shared" si="58"/>
        <v>35069.857257615426</v>
      </c>
      <c r="L59" s="319">
        <f t="shared" si="58"/>
        <v>32833.177729648072</v>
      </c>
      <c r="M59" s="319">
        <f t="shared" si="58"/>
        <v>30425.15967839415</v>
      </c>
      <c r="N59" s="319">
        <f t="shared" si="58"/>
        <v>27837.476854513225</v>
      </c>
      <c r="O59" s="319">
        <f t="shared" si="58"/>
        <v>25061.453294261824</v>
      </c>
      <c r="P59" s="319">
        <f t="shared" si="58"/>
        <v>22088.049620884238</v>
      </c>
      <c r="Q59" s="319">
        <f t="shared" si="58"/>
        <v>18907.848830062721</v>
      </c>
      <c r="R59" s="319">
        <f t="shared" si="58"/>
        <v>15511.041540456819</v>
      </c>
      <c r="S59" s="319">
        <f t="shared" si="58"/>
        <v>13887.7311185504</v>
      </c>
      <c r="T59" s="319">
        <f t="shared" si="58"/>
        <v>14234.924396514161</v>
      </c>
      <c r="U59" s="319">
        <f t="shared" si="58"/>
        <v>14590.797506426978</v>
      </c>
      <c r="V59" s="319">
        <f t="shared" si="58"/>
        <v>11546.953278037196</v>
      </c>
      <c r="W59" s="319">
        <f t="shared" si="58"/>
        <v>6905.1355029033148</v>
      </c>
      <c r="X59" s="319"/>
      <c r="Y59" s="319"/>
      <c r="Z59" s="319"/>
      <c r="AA59" s="319"/>
      <c r="AB59" s="319"/>
      <c r="AC59" s="319"/>
      <c r="AD59" s="319"/>
      <c r="AE59" s="319"/>
      <c r="AF59" s="319"/>
      <c r="AG59" s="319"/>
      <c r="AH59" s="319"/>
      <c r="AI59" s="319"/>
      <c r="AJ59" s="319"/>
      <c r="AK59" s="319"/>
      <c r="AL59" s="319"/>
      <c r="AM59" s="319"/>
      <c r="AN59" s="319"/>
      <c r="AO59" s="319"/>
      <c r="AP59" s="319"/>
      <c r="AQ59" s="319"/>
      <c r="AR59" s="320"/>
    </row>
    <row r="60" spans="1:44" s="300" customFormat="1" ht="27.75" customHeight="1">
      <c r="A60" s="842" t="s">
        <v>706</v>
      </c>
      <c r="B60" s="843"/>
      <c r="C60" s="843"/>
      <c r="D60" s="296">
        <f t="shared" ref="D60:W60" si="59">D56+D58</f>
        <v>170060.98285714287</v>
      </c>
      <c r="E60" s="296">
        <f t="shared" si="59"/>
        <v>171904.75925714284</v>
      </c>
      <c r="F60" s="296">
        <f t="shared" si="59"/>
        <v>43951.739381142834</v>
      </c>
      <c r="G60" s="296">
        <f t="shared" si="59"/>
        <v>42458.201070732845</v>
      </c>
      <c r="H60" s="296">
        <f t="shared" si="59"/>
        <v>40830.155356939766</v>
      </c>
      <c r="I60" s="296">
        <f t="shared" si="59"/>
        <v>39060.83589492616</v>
      </c>
      <c r="J60" s="296">
        <f t="shared" si="59"/>
        <v>37143.187998209323</v>
      </c>
      <c r="K60" s="296">
        <f t="shared" si="59"/>
        <v>35069.857257615426</v>
      </c>
      <c r="L60" s="296">
        <f t="shared" si="59"/>
        <v>32833.177729648072</v>
      </c>
      <c r="M60" s="296">
        <f t="shared" si="59"/>
        <v>30425.15967839415</v>
      </c>
      <c r="N60" s="296">
        <f t="shared" si="59"/>
        <v>27837.476854513225</v>
      </c>
      <c r="O60" s="296">
        <f t="shared" si="59"/>
        <v>25061.453294261824</v>
      </c>
      <c r="P60" s="296">
        <f t="shared" si="59"/>
        <v>22088.049620884238</v>
      </c>
      <c r="Q60" s="296">
        <f t="shared" si="59"/>
        <v>18907.848830062721</v>
      </c>
      <c r="R60" s="296">
        <f t="shared" si="59"/>
        <v>15511.041540456819</v>
      </c>
      <c r="S60" s="296">
        <f t="shared" si="59"/>
        <v>13887.7311185504</v>
      </c>
      <c r="T60" s="296">
        <f t="shared" si="59"/>
        <v>14234.924396514161</v>
      </c>
      <c r="U60" s="296">
        <f t="shared" si="59"/>
        <v>14590.797506426978</v>
      </c>
      <c r="V60" s="296">
        <f t="shared" si="59"/>
        <v>11546.953278037196</v>
      </c>
      <c r="W60" s="296">
        <f t="shared" si="59"/>
        <v>6905.1355029033148</v>
      </c>
      <c r="X60" s="297"/>
      <c r="Y60" s="297"/>
      <c r="Z60" s="297"/>
      <c r="AA60" s="297"/>
      <c r="AB60" s="297"/>
      <c r="AC60" s="297"/>
      <c r="AD60" s="297"/>
      <c r="AE60" s="297"/>
      <c r="AF60" s="297"/>
      <c r="AG60" s="297"/>
      <c r="AH60" s="297"/>
      <c r="AI60" s="297"/>
      <c r="AJ60" s="297"/>
      <c r="AK60" s="297"/>
      <c r="AL60" s="297"/>
      <c r="AM60" s="297"/>
      <c r="AN60" s="297"/>
      <c r="AO60" s="297"/>
      <c r="AP60" s="297"/>
      <c r="AQ60" s="297"/>
      <c r="AR60" s="299"/>
    </row>
    <row r="61" spans="1:44" s="101" customFormat="1" ht="15.95" customHeight="1">
      <c r="A61" s="301" t="s">
        <v>707</v>
      </c>
      <c r="B61" s="301"/>
      <c r="C61" s="302"/>
      <c r="D61" s="303">
        <f t="shared" ref="D61:W61" si="60">IF(D52&lt;=0,0,((D56+D58)/D52))</f>
        <v>0</v>
      </c>
      <c r="E61" s="303">
        <f t="shared" si="60"/>
        <v>0</v>
      </c>
      <c r="F61" s="303">
        <f t="shared" si="60"/>
        <v>0</v>
      </c>
      <c r="G61" s="303">
        <f t="shared" si="60"/>
        <v>0</v>
      </c>
      <c r="H61" s="303">
        <f t="shared" si="60"/>
        <v>0</v>
      </c>
      <c r="I61" s="303">
        <f t="shared" si="60"/>
        <v>0</v>
      </c>
      <c r="J61" s="303">
        <f t="shared" si="60"/>
        <v>0</v>
      </c>
      <c r="K61" s="303">
        <f t="shared" si="60"/>
        <v>0</v>
      </c>
      <c r="L61" s="303">
        <f t="shared" si="60"/>
        <v>0</v>
      </c>
      <c r="M61" s="303">
        <f t="shared" si="60"/>
        <v>0</v>
      </c>
      <c r="N61" s="303">
        <f t="shared" si="60"/>
        <v>0</v>
      </c>
      <c r="O61" s="303">
        <f t="shared" si="60"/>
        <v>0</v>
      </c>
      <c r="P61" s="303">
        <f t="shared" si="60"/>
        <v>0</v>
      </c>
      <c r="Q61" s="303">
        <f t="shared" si="60"/>
        <v>0</v>
      </c>
      <c r="R61" s="303">
        <f t="shared" si="60"/>
        <v>0</v>
      </c>
      <c r="S61" s="303">
        <f t="shared" si="60"/>
        <v>0</v>
      </c>
      <c r="T61" s="303">
        <f t="shared" si="60"/>
        <v>0</v>
      </c>
      <c r="U61" s="303">
        <f t="shared" si="60"/>
        <v>0</v>
      </c>
      <c r="V61" s="303">
        <f t="shared" si="60"/>
        <v>0</v>
      </c>
      <c r="W61" s="303">
        <f t="shared" si="60"/>
        <v>0</v>
      </c>
      <c r="X61" s="303"/>
      <c r="Y61" s="303"/>
      <c r="Z61" s="303"/>
      <c r="AA61" s="303"/>
      <c r="AB61" s="303"/>
      <c r="AC61" s="303"/>
      <c r="AD61" s="303"/>
      <c r="AE61" s="303"/>
      <c r="AF61" s="303"/>
      <c r="AG61" s="303"/>
      <c r="AH61" s="303"/>
      <c r="AI61" s="303"/>
      <c r="AJ61" s="303"/>
      <c r="AK61" s="303"/>
      <c r="AL61" s="303"/>
      <c r="AM61" s="303"/>
      <c r="AN61" s="303"/>
      <c r="AO61" s="303"/>
      <c r="AP61" s="303"/>
      <c r="AQ61" s="303"/>
    </row>
    <row r="62" spans="1:44" s="92" customFormat="1" ht="53.45" customHeight="1">
      <c r="A62" s="845" t="s">
        <v>708</v>
      </c>
      <c r="B62" s="846"/>
      <c r="C62" s="846"/>
      <c r="D62" s="846"/>
      <c r="E62" s="846"/>
      <c r="F62" s="846"/>
      <c r="G62" s="846"/>
      <c r="H62" s="846"/>
      <c r="I62" s="846"/>
      <c r="J62" s="846"/>
      <c r="K62" s="846"/>
      <c r="L62" s="846"/>
      <c r="M62" s="846"/>
      <c r="N62" s="846"/>
      <c r="O62" s="846"/>
      <c r="P62" s="846"/>
      <c r="Q62" s="846"/>
      <c r="R62" s="846"/>
      <c r="S62" s="846"/>
      <c r="T62" s="846"/>
      <c r="U62" s="846"/>
      <c r="V62" s="846"/>
      <c r="W62" s="846"/>
      <c r="X62" s="846"/>
    </row>
    <row r="63" spans="1:44" ht="24" customHeight="1">
      <c r="A63" s="93"/>
      <c r="B63" s="94"/>
      <c r="C63" s="95"/>
      <c r="D63" s="95"/>
      <c r="E63" s="95"/>
      <c r="F63" s="95"/>
      <c r="G63" s="95"/>
      <c r="H63" s="95"/>
      <c r="I63" s="95"/>
      <c r="J63" s="95"/>
      <c r="K63" s="95"/>
      <c r="L63" s="95"/>
      <c r="M63" s="95"/>
      <c r="N63" s="95"/>
      <c r="O63" s="95"/>
      <c r="P63" s="95"/>
      <c r="Q63" s="95"/>
      <c r="R63" s="95"/>
    </row>
    <row r="64" spans="1:44">
      <c r="A64" s="96"/>
      <c r="B64" s="96"/>
      <c r="C64" s="95"/>
      <c r="D64" s="95"/>
      <c r="E64" s="95"/>
      <c r="F64" s="95"/>
      <c r="G64" s="95"/>
      <c r="H64" s="95"/>
      <c r="I64" s="95"/>
      <c r="J64" s="95"/>
      <c r="K64" s="95"/>
      <c r="L64" s="95"/>
      <c r="M64" s="95"/>
      <c r="N64" s="95"/>
      <c r="O64" s="95"/>
      <c r="P64" s="95"/>
      <c r="Q64" s="15"/>
      <c r="R64" s="97"/>
    </row>
    <row r="65" spans="1:18">
      <c r="A65" s="95"/>
      <c r="B65" s="95"/>
      <c r="C65" s="95"/>
      <c r="D65" s="95"/>
      <c r="E65" s="95"/>
      <c r="F65" s="95"/>
      <c r="G65" s="95"/>
      <c r="H65" s="95"/>
      <c r="I65" s="95"/>
      <c r="J65" s="95"/>
      <c r="K65" s="95"/>
      <c r="L65" s="95"/>
      <c r="M65" s="95"/>
      <c r="N65" s="95"/>
      <c r="O65" s="95"/>
      <c r="P65" s="95"/>
      <c r="Q65" s="95"/>
      <c r="R65" s="95"/>
    </row>
    <row r="66" spans="1:18">
      <c r="A66" s="95"/>
      <c r="B66" s="95"/>
      <c r="C66" s="95"/>
      <c r="D66" s="95"/>
      <c r="E66" s="95"/>
      <c r="F66" s="95"/>
      <c r="G66" s="95"/>
      <c r="H66" s="95"/>
      <c r="I66" s="95"/>
      <c r="J66" s="95"/>
      <c r="K66" s="95"/>
      <c r="L66" s="95"/>
      <c r="M66" s="95"/>
      <c r="N66" s="95"/>
      <c r="O66" s="95"/>
      <c r="P66" s="95"/>
      <c r="Q66" s="95"/>
      <c r="R66" s="95"/>
    </row>
    <row r="67" spans="1:18">
      <c r="A67" s="95"/>
      <c r="B67" s="95"/>
      <c r="C67" s="95"/>
      <c r="D67" s="95"/>
      <c r="E67" s="95"/>
      <c r="F67" s="95"/>
      <c r="G67" s="95"/>
      <c r="H67" s="95"/>
      <c r="I67" s="95"/>
      <c r="J67" s="95"/>
      <c r="K67" s="95"/>
      <c r="L67" s="95"/>
      <c r="M67" s="95"/>
      <c r="N67" s="95"/>
      <c r="O67" s="95"/>
      <c r="P67" s="95"/>
      <c r="Q67" s="95"/>
      <c r="R67" s="95"/>
    </row>
    <row r="68" spans="1:18">
      <c r="A68" s="93"/>
      <c r="B68" s="93"/>
      <c r="C68" s="95"/>
      <c r="D68" s="95"/>
      <c r="E68" s="95"/>
      <c r="F68" s="95"/>
      <c r="G68" s="95"/>
      <c r="H68" s="95"/>
      <c r="I68" s="95"/>
      <c r="J68" s="95"/>
      <c r="K68" s="95"/>
      <c r="L68" s="95"/>
      <c r="M68" s="95"/>
      <c r="N68" s="95"/>
      <c r="O68" s="95"/>
      <c r="P68" s="95"/>
      <c r="Q68" s="95"/>
      <c r="R68" s="95"/>
    </row>
    <row r="69" spans="1:18">
      <c r="A69" s="95"/>
      <c r="B69" s="95"/>
      <c r="C69" s="95"/>
      <c r="D69" s="95"/>
      <c r="E69" s="95"/>
      <c r="F69" s="95"/>
      <c r="G69" s="95"/>
      <c r="H69" s="95"/>
      <c r="I69" s="95"/>
      <c r="J69" s="95"/>
      <c r="K69" s="95"/>
      <c r="L69" s="95"/>
      <c r="M69" s="95"/>
      <c r="N69" s="95"/>
      <c r="O69" s="95"/>
      <c r="P69" s="95"/>
      <c r="Q69" s="95"/>
      <c r="R69" s="95"/>
    </row>
    <row r="70" spans="1:18">
      <c r="A70" s="95"/>
      <c r="B70" s="95"/>
      <c r="C70" s="95"/>
      <c r="D70" s="95"/>
      <c r="E70" s="95"/>
      <c r="F70" s="95"/>
      <c r="G70" s="95"/>
      <c r="H70" s="95"/>
      <c r="I70" s="95"/>
      <c r="J70" s="95"/>
      <c r="K70" s="95"/>
      <c r="L70" s="95"/>
      <c r="M70" s="95"/>
      <c r="N70" s="95"/>
      <c r="O70" s="95"/>
      <c r="P70" s="95"/>
      <c r="Q70" s="15"/>
      <c r="R70" s="97"/>
    </row>
    <row r="71" spans="1:18">
      <c r="A71" s="95"/>
      <c r="B71" s="95"/>
      <c r="C71" s="95"/>
      <c r="D71" s="95"/>
      <c r="E71" s="95"/>
      <c r="F71" s="95"/>
      <c r="G71" s="95"/>
      <c r="H71" s="95"/>
      <c r="I71" s="95"/>
      <c r="J71" s="95"/>
      <c r="K71" s="95"/>
      <c r="L71" s="95"/>
      <c r="M71" s="95"/>
      <c r="N71" s="95"/>
      <c r="O71" s="95"/>
      <c r="P71" s="95"/>
      <c r="Q71" s="95"/>
      <c r="R71" s="95"/>
    </row>
    <row r="72" spans="1:18">
      <c r="A72" s="95"/>
      <c r="B72" s="95"/>
      <c r="C72" s="95"/>
      <c r="D72" s="95"/>
      <c r="E72" s="95"/>
      <c r="F72" s="95"/>
      <c r="G72" s="95"/>
      <c r="H72" s="95"/>
      <c r="I72" s="95"/>
      <c r="J72" s="95"/>
      <c r="K72" s="95"/>
      <c r="L72" s="95"/>
      <c r="M72" s="95"/>
      <c r="N72" s="95"/>
      <c r="O72" s="95"/>
      <c r="P72" s="95"/>
      <c r="Q72" s="95"/>
      <c r="R72" s="95"/>
    </row>
    <row r="73" spans="1:18">
      <c r="A73" s="95"/>
      <c r="B73" s="95"/>
      <c r="C73" s="95"/>
      <c r="D73" s="95"/>
      <c r="E73" s="95"/>
      <c r="F73" s="95"/>
      <c r="G73" s="95"/>
      <c r="H73" s="95"/>
      <c r="I73" s="95"/>
      <c r="J73" s="95"/>
      <c r="K73" s="95"/>
      <c r="L73" s="95"/>
      <c r="M73" s="95"/>
      <c r="N73" s="95"/>
      <c r="O73" s="95"/>
      <c r="P73" s="95"/>
      <c r="Q73" s="95"/>
      <c r="R73" s="95"/>
    </row>
    <row r="74" spans="1:18">
      <c r="A74" s="93"/>
      <c r="B74" s="93"/>
      <c r="C74" s="95"/>
      <c r="D74" s="95"/>
      <c r="E74" s="95"/>
      <c r="F74" s="95"/>
      <c r="G74" s="95"/>
      <c r="H74" s="95"/>
      <c r="I74" s="95"/>
      <c r="J74" s="95"/>
      <c r="K74" s="95"/>
      <c r="L74" s="95"/>
      <c r="M74" s="95"/>
      <c r="N74" s="95"/>
      <c r="O74" s="95"/>
      <c r="P74" s="95"/>
      <c r="Q74" s="95"/>
      <c r="R74" s="95"/>
    </row>
    <row r="75" spans="1:18">
      <c r="A75" s="95"/>
      <c r="B75" s="95"/>
      <c r="C75" s="95"/>
      <c r="D75" s="95"/>
      <c r="E75" s="95"/>
      <c r="F75" s="95"/>
      <c r="G75" s="95"/>
      <c r="H75" s="95"/>
      <c r="I75" s="95"/>
      <c r="J75" s="95"/>
      <c r="K75" s="95"/>
      <c r="L75" s="95"/>
      <c r="M75" s="95"/>
      <c r="N75" s="95"/>
      <c r="O75" s="95"/>
      <c r="P75" s="95"/>
      <c r="Q75" s="95"/>
      <c r="R75" s="95"/>
    </row>
    <row r="76" spans="1:18">
      <c r="A76" s="95"/>
      <c r="B76" s="95"/>
      <c r="C76" s="95"/>
      <c r="D76" s="95"/>
      <c r="E76" s="95"/>
      <c r="F76" s="95"/>
      <c r="G76" s="95"/>
      <c r="H76" s="95"/>
      <c r="I76" s="95"/>
      <c r="J76" s="95"/>
      <c r="K76" s="95"/>
      <c r="L76" s="95"/>
      <c r="M76" s="95"/>
      <c r="N76" s="95"/>
      <c r="O76" s="95"/>
      <c r="P76" s="95"/>
      <c r="Q76" s="15"/>
      <c r="R76" s="97"/>
    </row>
    <row r="77" spans="1:18">
      <c r="A77" s="95"/>
      <c r="B77" s="95"/>
      <c r="C77" s="95"/>
      <c r="D77" s="95"/>
      <c r="E77" s="95"/>
      <c r="F77" s="95"/>
      <c r="G77" s="95"/>
      <c r="H77" s="95"/>
      <c r="I77" s="95"/>
      <c r="J77" s="95"/>
      <c r="K77" s="95"/>
      <c r="L77" s="95"/>
      <c r="M77" s="95"/>
      <c r="N77" s="95"/>
      <c r="O77" s="95"/>
      <c r="P77" s="95"/>
      <c r="Q77" s="95"/>
      <c r="R77" s="95"/>
    </row>
    <row r="78" spans="1:18">
      <c r="A78" s="95"/>
      <c r="B78" s="95"/>
      <c r="C78" s="95"/>
      <c r="D78" s="95"/>
      <c r="E78" s="95"/>
      <c r="F78" s="95"/>
      <c r="G78" s="95"/>
      <c r="H78" s="95"/>
      <c r="I78" s="95"/>
      <c r="J78" s="95"/>
      <c r="K78" s="95"/>
      <c r="L78" s="95"/>
      <c r="M78" s="95"/>
      <c r="N78" s="95"/>
      <c r="O78" s="95"/>
      <c r="P78" s="95"/>
      <c r="Q78" s="95"/>
      <c r="R78" s="95"/>
    </row>
    <row r="79" spans="1:18">
      <c r="A79" s="95"/>
      <c r="B79" s="95"/>
      <c r="C79" s="95"/>
      <c r="D79" s="95"/>
      <c r="E79" s="95"/>
      <c r="F79" s="95"/>
      <c r="G79" s="95"/>
      <c r="H79" s="95"/>
      <c r="I79" s="95"/>
      <c r="J79" s="95"/>
      <c r="K79" s="95"/>
      <c r="L79" s="95"/>
      <c r="M79" s="95"/>
      <c r="N79" s="95"/>
      <c r="O79" s="95"/>
      <c r="P79" s="95"/>
      <c r="Q79" s="95"/>
      <c r="R79" s="95"/>
    </row>
    <row r="80" spans="1:18">
      <c r="A80" s="93"/>
      <c r="B80" s="93"/>
      <c r="C80" s="95"/>
      <c r="D80" s="95"/>
      <c r="E80" s="95"/>
      <c r="F80" s="95"/>
      <c r="G80" s="95"/>
      <c r="H80" s="95"/>
      <c r="I80" s="95"/>
      <c r="J80" s="95"/>
      <c r="K80" s="95"/>
      <c r="L80" s="95"/>
      <c r="M80" s="95"/>
      <c r="N80" s="95"/>
      <c r="O80" s="95"/>
      <c r="P80" s="95"/>
      <c r="Q80" s="95"/>
      <c r="R80" s="95"/>
    </row>
    <row r="81" spans="1:18">
      <c r="A81" s="95"/>
      <c r="B81" s="95"/>
      <c r="C81" s="95"/>
      <c r="D81" s="95"/>
      <c r="E81" s="95"/>
      <c r="F81" s="95"/>
      <c r="G81" s="95"/>
      <c r="H81" s="95"/>
      <c r="I81" s="95"/>
      <c r="J81" s="95"/>
      <c r="K81" s="95"/>
      <c r="L81" s="95"/>
      <c r="M81" s="95"/>
      <c r="N81" s="95"/>
      <c r="O81" s="95"/>
      <c r="P81" s="95"/>
      <c r="Q81" s="95"/>
      <c r="R81" s="95"/>
    </row>
    <row r="82" spans="1:18">
      <c r="A82" s="95"/>
      <c r="B82" s="95"/>
      <c r="C82" s="95"/>
      <c r="D82" s="95"/>
      <c r="E82" s="95"/>
      <c r="F82" s="95"/>
      <c r="G82" s="95"/>
      <c r="H82" s="95"/>
      <c r="I82" s="95"/>
      <c r="J82" s="95"/>
      <c r="K82" s="95"/>
      <c r="L82" s="95"/>
      <c r="M82" s="95"/>
      <c r="N82" s="95"/>
      <c r="O82" s="95"/>
      <c r="P82" s="95"/>
      <c r="Q82" s="15"/>
      <c r="R82" s="97"/>
    </row>
    <row r="83" spans="1:18">
      <c r="A83" s="95"/>
      <c r="B83" s="95"/>
      <c r="C83" s="95"/>
      <c r="D83" s="95"/>
      <c r="E83" s="95"/>
      <c r="F83" s="95"/>
      <c r="G83" s="95"/>
      <c r="H83" s="95"/>
      <c r="I83" s="95"/>
      <c r="J83" s="95"/>
      <c r="K83" s="95"/>
      <c r="L83" s="95"/>
      <c r="M83" s="95"/>
      <c r="N83" s="95"/>
      <c r="O83" s="95"/>
      <c r="P83" s="95"/>
      <c r="Q83" s="95"/>
      <c r="R83" s="95"/>
    </row>
    <row r="84" spans="1:18">
      <c r="A84" s="95"/>
      <c r="B84" s="95"/>
      <c r="C84" s="95"/>
      <c r="D84" s="95"/>
      <c r="E84" s="95"/>
      <c r="F84" s="95"/>
      <c r="G84" s="95"/>
      <c r="H84" s="95"/>
      <c r="I84" s="95"/>
      <c r="J84" s="95"/>
      <c r="K84" s="95"/>
      <c r="L84" s="95"/>
      <c r="M84" s="95"/>
      <c r="N84" s="95"/>
      <c r="O84" s="95"/>
      <c r="P84" s="95"/>
      <c r="Q84" s="95"/>
      <c r="R84" s="95"/>
    </row>
    <row r="85" spans="1:18">
      <c r="A85" s="95"/>
      <c r="B85" s="95"/>
      <c r="C85" s="95"/>
      <c r="D85" s="95"/>
      <c r="E85" s="95"/>
      <c r="F85" s="95"/>
      <c r="G85" s="95"/>
      <c r="H85" s="95"/>
      <c r="I85" s="95"/>
      <c r="J85" s="95"/>
      <c r="K85" s="95"/>
      <c r="L85" s="95"/>
      <c r="M85" s="95"/>
      <c r="N85" s="95"/>
      <c r="O85" s="95"/>
      <c r="P85" s="95"/>
      <c r="Q85" s="95"/>
      <c r="R85" s="95"/>
    </row>
    <row r="86" spans="1:18">
      <c r="A86" s="93"/>
      <c r="B86" s="93"/>
      <c r="C86" s="95"/>
      <c r="D86" s="95"/>
      <c r="E86" s="95"/>
      <c r="F86" s="95"/>
      <c r="G86" s="95"/>
      <c r="H86" s="95"/>
      <c r="I86" s="95"/>
      <c r="J86" s="95"/>
      <c r="K86" s="95"/>
      <c r="L86" s="95"/>
      <c r="M86" s="95"/>
      <c r="N86" s="95"/>
      <c r="O86" s="95"/>
      <c r="P86" s="95"/>
      <c r="Q86" s="95"/>
      <c r="R86" s="95"/>
    </row>
    <row r="87" spans="1:18">
      <c r="A87" s="95"/>
      <c r="B87" s="95"/>
      <c r="C87" s="95"/>
      <c r="D87" s="95"/>
      <c r="E87" s="95"/>
      <c r="F87" s="95"/>
      <c r="G87" s="95"/>
      <c r="H87" s="95"/>
      <c r="I87" s="95"/>
      <c r="J87" s="95"/>
      <c r="K87" s="95"/>
      <c r="L87" s="95"/>
      <c r="M87" s="95"/>
      <c r="N87" s="95"/>
      <c r="O87" s="95"/>
      <c r="P87" s="95"/>
      <c r="Q87" s="95"/>
      <c r="R87" s="95"/>
    </row>
    <row r="88" spans="1:18">
      <c r="A88" s="95"/>
      <c r="B88" s="95"/>
      <c r="C88" s="95"/>
      <c r="D88" s="95"/>
      <c r="E88" s="95"/>
      <c r="F88" s="95"/>
      <c r="G88" s="95"/>
      <c r="H88" s="95"/>
      <c r="I88" s="95"/>
      <c r="J88" s="95"/>
      <c r="K88" s="95"/>
      <c r="L88" s="95"/>
      <c r="M88" s="95"/>
      <c r="N88" s="95"/>
      <c r="O88" s="95"/>
      <c r="P88" s="95"/>
      <c r="Q88" s="15"/>
      <c r="R88" s="97"/>
    </row>
    <row r="89" spans="1:18">
      <c r="A89" s="95"/>
      <c r="B89" s="95"/>
      <c r="C89" s="95"/>
      <c r="D89" s="95"/>
      <c r="E89" s="95"/>
      <c r="F89" s="95"/>
      <c r="G89" s="95"/>
      <c r="H89" s="95"/>
      <c r="I89" s="95"/>
      <c r="J89" s="95"/>
      <c r="K89" s="95"/>
      <c r="L89" s="95"/>
      <c r="M89" s="95"/>
      <c r="N89" s="95"/>
      <c r="O89" s="95"/>
      <c r="P89" s="95"/>
      <c r="Q89" s="95"/>
      <c r="R89" s="95"/>
    </row>
    <row r="90" spans="1:18">
      <c r="A90" s="95"/>
      <c r="B90" s="95"/>
      <c r="C90" s="95"/>
      <c r="D90" s="95"/>
      <c r="E90" s="95"/>
      <c r="F90" s="95"/>
      <c r="G90" s="95"/>
      <c r="H90" s="95"/>
      <c r="I90" s="95"/>
      <c r="J90" s="95"/>
      <c r="K90" s="95"/>
      <c r="L90" s="95"/>
      <c r="M90" s="95"/>
      <c r="N90" s="95"/>
      <c r="O90" s="95"/>
      <c r="P90" s="95"/>
      <c r="Q90" s="95"/>
      <c r="R90" s="95"/>
    </row>
    <row r="91" spans="1:18">
      <c r="A91" s="95"/>
      <c r="B91" s="95"/>
      <c r="C91" s="95"/>
      <c r="D91" s="95"/>
      <c r="E91" s="95"/>
      <c r="F91" s="95"/>
      <c r="G91" s="95"/>
      <c r="H91" s="95"/>
      <c r="I91" s="95"/>
      <c r="J91" s="95"/>
      <c r="K91" s="95"/>
      <c r="L91" s="95"/>
      <c r="M91" s="95"/>
      <c r="N91" s="95"/>
      <c r="O91" s="95"/>
      <c r="P91" s="95"/>
      <c r="Q91" s="95"/>
      <c r="R91" s="95"/>
    </row>
    <row r="92" spans="1:18">
      <c r="A92" s="93"/>
      <c r="B92" s="93"/>
      <c r="C92" s="95"/>
      <c r="D92" s="95"/>
      <c r="E92" s="95"/>
      <c r="F92" s="95"/>
      <c r="G92" s="95"/>
      <c r="H92" s="95"/>
      <c r="I92" s="95"/>
      <c r="J92" s="95"/>
      <c r="K92" s="95"/>
      <c r="L92" s="95"/>
      <c r="M92" s="95"/>
      <c r="N92" s="95"/>
      <c r="O92" s="95"/>
      <c r="P92" s="95"/>
      <c r="Q92" s="95"/>
      <c r="R92" s="95"/>
    </row>
    <row r="93" spans="1:18">
      <c r="A93" s="95"/>
      <c r="B93" s="95"/>
      <c r="C93" s="95"/>
      <c r="D93" s="95"/>
      <c r="E93" s="95"/>
      <c r="F93" s="95"/>
      <c r="G93" s="95"/>
      <c r="H93" s="95"/>
      <c r="I93" s="95"/>
      <c r="J93" s="95"/>
      <c r="K93" s="95"/>
      <c r="L93" s="95"/>
      <c r="M93" s="95"/>
      <c r="N93" s="95"/>
      <c r="O93" s="95"/>
      <c r="P93" s="95"/>
      <c r="Q93" s="95"/>
      <c r="R93" s="95"/>
    </row>
    <row r="94" spans="1:18">
      <c r="A94" s="95"/>
      <c r="B94" s="95"/>
      <c r="C94" s="95"/>
      <c r="D94" s="95"/>
      <c r="E94" s="95"/>
      <c r="F94" s="95"/>
      <c r="G94" s="95"/>
      <c r="H94" s="95"/>
      <c r="I94" s="95"/>
      <c r="J94" s="95"/>
      <c r="K94" s="95"/>
      <c r="L94" s="95"/>
      <c r="M94" s="95"/>
      <c r="N94" s="95"/>
      <c r="O94" s="95"/>
      <c r="P94" s="95"/>
      <c r="Q94" s="15"/>
      <c r="R94" s="97"/>
    </row>
    <row r="95" spans="1:18">
      <c r="A95" s="95"/>
      <c r="B95" s="95"/>
      <c r="C95" s="95"/>
      <c r="D95" s="95"/>
      <c r="E95" s="95"/>
      <c r="F95" s="95"/>
      <c r="G95" s="95"/>
      <c r="H95" s="95"/>
      <c r="I95" s="95"/>
      <c r="J95" s="95"/>
      <c r="K95" s="95"/>
      <c r="L95" s="95"/>
      <c r="M95" s="95"/>
      <c r="N95" s="95"/>
      <c r="O95" s="95"/>
      <c r="P95" s="95"/>
      <c r="Q95" s="95"/>
      <c r="R95" s="95"/>
    </row>
    <row r="96" spans="1:18">
      <c r="A96" s="95"/>
      <c r="B96" s="95"/>
      <c r="C96" s="95"/>
      <c r="D96" s="95"/>
      <c r="E96" s="95"/>
      <c r="F96" s="95"/>
      <c r="G96" s="95"/>
      <c r="H96" s="95"/>
      <c r="I96" s="95"/>
      <c r="J96" s="95"/>
      <c r="K96" s="95"/>
      <c r="L96" s="95"/>
      <c r="M96" s="95"/>
      <c r="N96" s="95"/>
      <c r="O96" s="95"/>
      <c r="P96" s="95"/>
      <c r="Q96" s="95"/>
      <c r="R96" s="95"/>
    </row>
    <row r="97" spans="1:18">
      <c r="A97" s="95"/>
      <c r="B97" s="95"/>
      <c r="C97" s="95"/>
      <c r="D97" s="95"/>
      <c r="E97" s="95"/>
      <c r="F97" s="95"/>
      <c r="G97" s="95"/>
      <c r="H97" s="95"/>
      <c r="I97" s="95"/>
      <c r="J97" s="95"/>
      <c r="K97" s="95"/>
      <c r="L97" s="95"/>
      <c r="M97" s="95"/>
      <c r="N97" s="95"/>
      <c r="O97" s="95"/>
      <c r="P97" s="95"/>
      <c r="Q97" s="95"/>
      <c r="R97" s="95"/>
    </row>
    <row r="98" spans="1:18">
      <c r="A98" s="93"/>
      <c r="B98" s="93"/>
      <c r="C98" s="95"/>
      <c r="D98" s="95"/>
      <c r="E98" s="95"/>
      <c r="F98" s="95"/>
      <c r="G98" s="95"/>
      <c r="H98" s="95"/>
      <c r="I98" s="95"/>
      <c r="J98" s="95"/>
      <c r="K98" s="95"/>
      <c r="L98" s="95"/>
      <c r="M98" s="95"/>
      <c r="N98" s="95"/>
      <c r="O98" s="95"/>
      <c r="P98" s="95"/>
      <c r="Q98" s="95"/>
      <c r="R98" s="95"/>
    </row>
    <row r="99" spans="1:18">
      <c r="A99" s="95"/>
      <c r="B99" s="95"/>
      <c r="C99" s="95"/>
      <c r="D99" s="95"/>
      <c r="E99" s="95"/>
      <c r="F99" s="95"/>
      <c r="G99" s="95"/>
      <c r="H99" s="95"/>
      <c r="I99" s="95"/>
      <c r="J99" s="95"/>
      <c r="K99" s="95"/>
      <c r="L99" s="95"/>
      <c r="M99" s="95"/>
      <c r="N99" s="95"/>
      <c r="O99" s="95"/>
      <c r="P99" s="95"/>
      <c r="Q99" s="95"/>
      <c r="R99" s="95"/>
    </row>
    <row r="100" spans="1:18">
      <c r="A100" s="95"/>
      <c r="B100" s="95"/>
      <c r="C100" s="95"/>
      <c r="D100" s="95"/>
      <c r="E100" s="95"/>
      <c r="F100" s="95"/>
      <c r="G100" s="95"/>
      <c r="H100" s="95"/>
      <c r="I100" s="95"/>
      <c r="J100" s="95"/>
      <c r="K100" s="95"/>
      <c r="L100" s="95"/>
      <c r="M100" s="95"/>
      <c r="N100" s="95"/>
      <c r="O100" s="95"/>
      <c r="P100" s="95"/>
      <c r="Q100" s="15"/>
      <c r="R100" s="97"/>
    </row>
    <row r="101" spans="1:18">
      <c r="A101" s="95"/>
      <c r="B101" s="95"/>
      <c r="C101" s="95"/>
      <c r="D101" s="95"/>
      <c r="E101" s="95"/>
      <c r="F101" s="95"/>
      <c r="G101" s="95"/>
      <c r="H101" s="95"/>
      <c r="I101" s="95"/>
      <c r="J101" s="95"/>
      <c r="K101" s="95"/>
      <c r="L101" s="95"/>
      <c r="M101" s="95"/>
      <c r="N101" s="95"/>
      <c r="O101" s="95"/>
      <c r="P101" s="95"/>
      <c r="Q101" s="95"/>
      <c r="R101" s="95"/>
    </row>
    <row r="102" spans="1:18">
      <c r="A102" s="95"/>
      <c r="B102" s="95"/>
      <c r="C102" s="95"/>
      <c r="D102" s="95"/>
      <c r="E102" s="95"/>
      <c r="F102" s="95"/>
      <c r="G102" s="95"/>
      <c r="H102" s="95"/>
      <c r="I102" s="95"/>
      <c r="J102" s="95"/>
      <c r="K102" s="95"/>
      <c r="L102" s="95"/>
      <c r="M102" s="95"/>
      <c r="N102" s="95"/>
      <c r="O102" s="95"/>
      <c r="P102" s="95"/>
      <c r="Q102" s="95"/>
      <c r="R102" s="95"/>
    </row>
    <row r="103" spans="1:18">
      <c r="A103" s="95"/>
      <c r="B103" s="95"/>
      <c r="C103" s="95"/>
      <c r="D103" s="95"/>
      <c r="E103" s="95"/>
      <c r="F103" s="95"/>
      <c r="G103" s="95"/>
      <c r="H103" s="95"/>
      <c r="I103" s="95"/>
      <c r="J103" s="95"/>
      <c r="K103" s="95"/>
      <c r="L103" s="95"/>
      <c r="M103" s="95"/>
      <c r="N103" s="95"/>
      <c r="O103" s="95"/>
      <c r="P103" s="95"/>
      <c r="Q103" s="95"/>
      <c r="R103" s="95"/>
    </row>
    <row r="104" spans="1:18">
      <c r="A104" s="93"/>
      <c r="B104" s="93"/>
      <c r="C104" s="95"/>
      <c r="D104" s="95"/>
      <c r="E104" s="95"/>
      <c r="F104" s="95"/>
      <c r="G104" s="95"/>
      <c r="H104" s="95"/>
      <c r="I104" s="95"/>
      <c r="J104" s="95"/>
      <c r="K104" s="95"/>
      <c r="L104" s="95"/>
      <c r="M104" s="95"/>
      <c r="N104" s="95"/>
      <c r="O104" s="95"/>
      <c r="P104" s="95"/>
      <c r="Q104" s="95"/>
      <c r="R104" s="95"/>
    </row>
    <row r="105" spans="1:18">
      <c r="A105" s="95"/>
      <c r="B105" s="95"/>
      <c r="C105" s="95"/>
      <c r="D105" s="95"/>
      <c r="E105" s="95"/>
      <c r="F105" s="95"/>
      <c r="G105" s="95"/>
      <c r="H105" s="95"/>
      <c r="I105" s="95"/>
      <c r="J105" s="95"/>
      <c r="K105" s="95"/>
      <c r="L105" s="95"/>
      <c r="M105" s="95"/>
      <c r="N105" s="95"/>
      <c r="O105" s="95"/>
      <c r="P105" s="95"/>
      <c r="Q105" s="95"/>
      <c r="R105" s="95"/>
    </row>
    <row r="106" spans="1:18">
      <c r="A106" s="95"/>
      <c r="B106" s="95"/>
      <c r="C106" s="95"/>
      <c r="D106" s="95"/>
      <c r="E106" s="95"/>
      <c r="F106" s="95"/>
      <c r="G106" s="95"/>
      <c r="H106" s="95"/>
      <c r="I106" s="95"/>
      <c r="J106" s="95"/>
      <c r="K106" s="95"/>
      <c r="L106" s="95"/>
      <c r="M106" s="95"/>
      <c r="N106" s="95"/>
      <c r="O106" s="95"/>
      <c r="P106" s="95"/>
      <c r="Q106" s="15"/>
      <c r="R106" s="97"/>
    </row>
    <row r="107" spans="1:18">
      <c r="A107" s="95"/>
      <c r="B107" s="95"/>
      <c r="C107" s="95"/>
      <c r="D107" s="95"/>
      <c r="E107" s="95"/>
      <c r="F107" s="95"/>
      <c r="G107" s="95"/>
      <c r="H107" s="95"/>
      <c r="I107" s="95"/>
      <c r="J107" s="95"/>
      <c r="K107" s="95"/>
      <c r="L107" s="95"/>
      <c r="M107" s="95"/>
      <c r="N107" s="95"/>
      <c r="O107" s="95"/>
      <c r="P107" s="95"/>
      <c r="Q107" s="95"/>
      <c r="R107" s="95"/>
    </row>
    <row r="108" spans="1:18">
      <c r="A108" s="95"/>
      <c r="B108" s="95"/>
      <c r="C108" s="95"/>
      <c r="D108" s="95"/>
      <c r="E108" s="95"/>
      <c r="F108" s="95"/>
      <c r="G108" s="95"/>
      <c r="H108" s="95"/>
      <c r="I108" s="95"/>
      <c r="J108" s="95"/>
      <c r="K108" s="95"/>
      <c r="L108" s="95"/>
      <c r="M108" s="95"/>
      <c r="N108" s="95"/>
      <c r="O108" s="95"/>
      <c r="P108" s="95"/>
      <c r="Q108" s="95"/>
      <c r="R108" s="95"/>
    </row>
    <row r="109" spans="1:18">
      <c r="A109" s="15"/>
      <c r="B109" s="15"/>
      <c r="C109" s="15"/>
      <c r="D109" s="15"/>
      <c r="E109" s="15"/>
      <c r="F109" s="15"/>
      <c r="G109" s="15"/>
      <c r="H109" s="15"/>
      <c r="I109" s="15"/>
      <c r="J109" s="15"/>
      <c r="K109" s="15"/>
      <c r="L109" s="15"/>
      <c r="M109" s="15"/>
      <c r="N109" s="15"/>
      <c r="O109" s="15"/>
      <c r="P109" s="15"/>
      <c r="Q109" s="15"/>
      <c r="R109" s="15"/>
    </row>
    <row r="110" spans="1:18">
      <c r="A110" s="93"/>
      <c r="B110" s="93"/>
      <c r="C110" s="95"/>
      <c r="D110" s="95"/>
      <c r="E110" s="95"/>
      <c r="F110" s="95"/>
      <c r="G110" s="95"/>
      <c r="H110" s="95"/>
      <c r="I110" s="95"/>
      <c r="J110" s="95"/>
      <c r="K110" s="95"/>
      <c r="L110" s="95"/>
      <c r="M110" s="95"/>
      <c r="N110" s="95"/>
      <c r="O110" s="95"/>
      <c r="P110" s="95"/>
      <c r="Q110" s="95"/>
      <c r="R110" s="15"/>
    </row>
    <row r="111" spans="1:18">
      <c r="A111" s="95"/>
      <c r="B111" s="95"/>
      <c r="C111" s="95"/>
      <c r="D111" s="95"/>
      <c r="E111" s="95"/>
      <c r="F111" s="95"/>
      <c r="G111" s="95"/>
      <c r="H111" s="95"/>
      <c r="I111" s="95"/>
      <c r="J111" s="95"/>
      <c r="K111" s="95"/>
      <c r="L111" s="95"/>
      <c r="M111" s="95"/>
      <c r="N111" s="95"/>
      <c r="O111" s="95"/>
      <c r="P111" s="95"/>
      <c r="Q111" s="95"/>
      <c r="R111" s="15"/>
    </row>
    <row r="112" spans="1:18">
      <c r="A112" s="95"/>
      <c r="B112" s="95"/>
      <c r="C112" s="95"/>
      <c r="D112" s="95"/>
      <c r="E112" s="95"/>
      <c r="F112" s="95"/>
      <c r="G112" s="95"/>
      <c r="H112" s="95"/>
      <c r="I112" s="95"/>
      <c r="J112" s="95"/>
      <c r="K112" s="95"/>
      <c r="L112" s="95"/>
      <c r="M112" s="95"/>
      <c r="N112" s="95"/>
      <c r="O112" s="95"/>
      <c r="P112" s="95"/>
      <c r="Q112" s="15"/>
      <c r="R112" s="97"/>
    </row>
    <row r="113" spans="1:18">
      <c r="A113" s="95"/>
      <c r="B113" s="95"/>
      <c r="C113" s="95"/>
      <c r="D113" s="95"/>
      <c r="E113" s="95"/>
      <c r="F113" s="95"/>
      <c r="G113" s="95"/>
      <c r="H113" s="95"/>
      <c r="I113" s="95"/>
      <c r="J113" s="95"/>
      <c r="K113" s="95"/>
      <c r="L113" s="95"/>
      <c r="M113" s="95"/>
      <c r="N113" s="95"/>
      <c r="O113" s="95"/>
      <c r="P113" s="95"/>
      <c r="Q113" s="95"/>
      <c r="R113" s="15"/>
    </row>
    <row r="114" spans="1:18">
      <c r="A114" s="95"/>
      <c r="B114" s="95"/>
      <c r="C114" s="95"/>
      <c r="D114" s="95"/>
      <c r="E114" s="95"/>
      <c r="F114" s="95"/>
      <c r="G114" s="95"/>
      <c r="H114" s="95"/>
      <c r="I114" s="95"/>
      <c r="J114" s="95"/>
      <c r="K114" s="95"/>
      <c r="L114" s="95"/>
      <c r="M114" s="95"/>
      <c r="N114" s="95"/>
      <c r="O114" s="95"/>
      <c r="P114" s="95"/>
      <c r="Q114" s="95"/>
      <c r="R114" s="15"/>
    </row>
    <row r="115" spans="1:18">
      <c r="A115" s="95"/>
      <c r="B115" s="95"/>
      <c r="C115" s="95"/>
      <c r="D115" s="95"/>
      <c r="E115" s="95"/>
      <c r="F115" s="95"/>
      <c r="G115" s="95"/>
      <c r="H115" s="95"/>
      <c r="I115" s="95"/>
      <c r="J115" s="95"/>
      <c r="K115" s="95"/>
      <c r="L115" s="95"/>
      <c r="M115" s="95"/>
      <c r="N115" s="95"/>
      <c r="O115" s="95"/>
      <c r="P115" s="95"/>
      <c r="Q115" s="95"/>
      <c r="R115" s="15"/>
    </row>
    <row r="116" spans="1:18">
      <c r="A116" s="93"/>
      <c r="B116" s="93"/>
      <c r="C116" s="95"/>
      <c r="D116" s="95"/>
      <c r="E116" s="95"/>
      <c r="F116" s="95"/>
      <c r="G116" s="95"/>
      <c r="H116" s="95"/>
      <c r="I116" s="95"/>
      <c r="J116" s="95"/>
      <c r="K116" s="95"/>
      <c r="L116" s="95"/>
      <c r="M116" s="95"/>
      <c r="N116" s="95"/>
      <c r="O116" s="95"/>
      <c r="P116" s="95"/>
      <c r="Q116" s="95"/>
      <c r="R116" s="15"/>
    </row>
    <row r="117" spans="1:18">
      <c r="A117" s="95"/>
      <c r="B117" s="95"/>
      <c r="C117" s="95"/>
      <c r="D117" s="95"/>
      <c r="E117" s="95"/>
      <c r="F117" s="95"/>
      <c r="G117" s="95"/>
      <c r="H117" s="95"/>
      <c r="I117" s="95"/>
      <c r="J117" s="95"/>
      <c r="K117" s="95"/>
      <c r="L117" s="95"/>
      <c r="M117" s="95"/>
      <c r="N117" s="95"/>
      <c r="O117" s="95"/>
      <c r="P117" s="95"/>
      <c r="Q117" s="95"/>
      <c r="R117" s="15"/>
    </row>
    <row r="118" spans="1:18">
      <c r="A118" s="95"/>
      <c r="B118" s="95"/>
      <c r="C118" s="95"/>
      <c r="D118" s="95"/>
      <c r="E118" s="95"/>
      <c r="F118" s="95"/>
      <c r="G118" s="95"/>
      <c r="H118" s="95"/>
      <c r="I118" s="95"/>
      <c r="J118" s="95"/>
      <c r="K118" s="95"/>
      <c r="L118" s="95"/>
      <c r="M118" s="95"/>
      <c r="N118" s="95"/>
      <c r="O118" s="95"/>
      <c r="P118" s="95"/>
      <c r="Q118" s="15"/>
      <c r="R118" s="97"/>
    </row>
    <row r="119" spans="1:18">
      <c r="A119" s="95"/>
      <c r="B119" s="95"/>
      <c r="C119" s="95"/>
      <c r="D119" s="95"/>
      <c r="E119" s="95"/>
      <c r="F119" s="95"/>
      <c r="G119" s="95"/>
      <c r="H119" s="95"/>
      <c r="I119" s="95"/>
      <c r="J119" s="95"/>
      <c r="K119" s="95"/>
      <c r="L119" s="95"/>
      <c r="M119" s="95"/>
      <c r="N119" s="95"/>
      <c r="O119" s="95"/>
      <c r="P119" s="95"/>
      <c r="Q119" s="95"/>
      <c r="R119" s="15"/>
    </row>
    <row r="120" spans="1:18">
      <c r="A120" s="93"/>
      <c r="B120" s="93"/>
      <c r="C120" s="95"/>
      <c r="D120" s="95"/>
      <c r="E120" s="95"/>
      <c r="F120" s="95"/>
      <c r="G120" s="95"/>
      <c r="H120" s="95"/>
      <c r="I120" s="95"/>
      <c r="J120" s="95"/>
      <c r="K120" s="95"/>
      <c r="L120" s="95"/>
      <c r="M120" s="95"/>
      <c r="N120" s="95"/>
      <c r="O120" s="95"/>
      <c r="P120" s="95"/>
      <c r="Q120" s="95"/>
      <c r="R120" s="15"/>
    </row>
    <row r="121" spans="1:18">
      <c r="A121" s="95"/>
      <c r="B121" s="95"/>
      <c r="C121" s="95"/>
      <c r="D121" s="95"/>
      <c r="E121" s="95"/>
      <c r="F121" s="95"/>
      <c r="G121" s="95"/>
      <c r="H121" s="95"/>
      <c r="I121" s="95"/>
      <c r="J121" s="95"/>
      <c r="K121" s="95"/>
      <c r="L121" s="95"/>
      <c r="M121" s="95"/>
      <c r="N121" s="95"/>
      <c r="O121" s="95"/>
      <c r="P121" s="95"/>
      <c r="Q121" s="95"/>
      <c r="R121" s="15"/>
    </row>
    <row r="122" spans="1:18">
      <c r="A122" s="93"/>
      <c r="B122" s="93"/>
      <c r="C122" s="95"/>
      <c r="D122" s="95"/>
      <c r="E122" s="95"/>
      <c r="F122" s="95"/>
      <c r="G122" s="95"/>
      <c r="H122" s="95"/>
      <c r="I122" s="95"/>
      <c r="J122" s="95"/>
      <c r="K122" s="95"/>
      <c r="L122" s="95"/>
      <c r="M122" s="95"/>
      <c r="N122" s="95"/>
      <c r="O122" s="95"/>
      <c r="P122" s="95"/>
      <c r="Q122" s="95"/>
      <c r="R122" s="15"/>
    </row>
    <row r="123" spans="1:18">
      <c r="A123" s="95"/>
      <c r="B123" s="95"/>
      <c r="C123" s="95"/>
      <c r="D123" s="95"/>
      <c r="E123" s="95"/>
      <c r="F123" s="95"/>
      <c r="G123" s="95"/>
      <c r="H123" s="95"/>
      <c r="I123" s="95"/>
      <c r="J123" s="95"/>
      <c r="K123" s="95"/>
      <c r="L123" s="95"/>
      <c r="M123" s="95"/>
      <c r="N123" s="95"/>
      <c r="O123" s="95"/>
      <c r="P123" s="95"/>
      <c r="Q123" s="95"/>
      <c r="R123" s="15"/>
    </row>
    <row r="124" spans="1:18">
      <c r="A124" s="95"/>
      <c r="B124" s="95"/>
      <c r="C124" s="95"/>
      <c r="D124" s="95"/>
      <c r="E124" s="95"/>
      <c r="F124" s="95"/>
      <c r="G124" s="95"/>
      <c r="H124" s="95"/>
      <c r="I124" s="95"/>
      <c r="J124" s="95"/>
      <c r="K124" s="95"/>
      <c r="L124" s="95"/>
      <c r="M124" s="95"/>
      <c r="N124" s="95"/>
      <c r="O124" s="95"/>
      <c r="P124" s="95"/>
      <c r="Q124" s="15"/>
      <c r="R124" s="97"/>
    </row>
    <row r="125" spans="1:18">
      <c r="A125" s="95"/>
      <c r="B125" s="95"/>
      <c r="C125" s="95"/>
      <c r="D125" s="95"/>
      <c r="E125" s="95"/>
      <c r="F125" s="95"/>
      <c r="G125" s="95"/>
      <c r="H125" s="95"/>
      <c r="I125" s="95"/>
      <c r="J125" s="95"/>
      <c r="K125" s="95"/>
      <c r="L125" s="95"/>
      <c r="M125" s="95"/>
      <c r="N125" s="95"/>
      <c r="O125" s="95"/>
      <c r="P125" s="95"/>
      <c r="Q125" s="95"/>
      <c r="R125" s="15"/>
    </row>
    <row r="126" spans="1:18">
      <c r="A126" s="95"/>
      <c r="B126" s="95"/>
      <c r="C126" s="95"/>
      <c r="D126" s="95"/>
      <c r="E126" s="95"/>
      <c r="F126" s="95"/>
      <c r="G126" s="95"/>
      <c r="H126" s="95"/>
      <c r="I126" s="95"/>
      <c r="J126" s="95"/>
      <c r="K126" s="95"/>
      <c r="L126" s="95"/>
      <c r="M126" s="95"/>
      <c r="N126" s="95"/>
      <c r="O126" s="95"/>
      <c r="P126" s="95"/>
      <c r="Q126" s="95"/>
      <c r="R126" s="15"/>
    </row>
    <row r="127" spans="1:18">
      <c r="A127" s="95"/>
      <c r="B127" s="95"/>
      <c r="C127" s="95"/>
      <c r="D127" s="95"/>
      <c r="E127" s="95"/>
      <c r="F127" s="95"/>
      <c r="G127" s="95"/>
      <c r="H127" s="95"/>
      <c r="I127" s="95"/>
      <c r="J127" s="95"/>
      <c r="K127" s="95"/>
      <c r="L127" s="95"/>
      <c r="M127" s="95"/>
      <c r="N127" s="95"/>
      <c r="O127" s="95"/>
      <c r="P127" s="95"/>
      <c r="Q127" s="95"/>
      <c r="R127" s="15"/>
    </row>
    <row r="128" spans="1:18">
      <c r="A128" s="93"/>
      <c r="B128" s="93"/>
      <c r="C128" s="95"/>
      <c r="D128" s="95"/>
      <c r="E128" s="95"/>
      <c r="F128" s="95"/>
      <c r="G128" s="95"/>
      <c r="H128" s="95"/>
      <c r="I128" s="95"/>
      <c r="J128" s="95"/>
      <c r="K128" s="95"/>
      <c r="L128" s="95"/>
      <c r="M128" s="95"/>
      <c r="N128" s="95"/>
      <c r="O128" s="95"/>
      <c r="P128" s="95"/>
      <c r="Q128" s="95"/>
      <c r="R128" s="15"/>
    </row>
    <row r="129" spans="1:18">
      <c r="A129" s="95"/>
      <c r="B129" s="95"/>
      <c r="C129" s="95"/>
      <c r="D129" s="95"/>
      <c r="E129" s="95"/>
      <c r="F129" s="95"/>
      <c r="G129" s="95"/>
      <c r="H129" s="95"/>
      <c r="I129" s="95"/>
      <c r="J129" s="95"/>
      <c r="K129" s="95"/>
      <c r="L129" s="95"/>
      <c r="M129" s="95"/>
      <c r="N129" s="95"/>
      <c r="O129" s="95"/>
      <c r="P129" s="95"/>
      <c r="Q129" s="95"/>
      <c r="R129" s="15"/>
    </row>
    <row r="130" spans="1:18">
      <c r="A130" s="95"/>
      <c r="B130" s="95"/>
      <c r="C130" s="95"/>
      <c r="D130" s="95"/>
      <c r="E130" s="95"/>
      <c r="F130" s="95"/>
      <c r="G130" s="95"/>
      <c r="H130" s="95"/>
      <c r="I130" s="95"/>
      <c r="J130" s="95"/>
      <c r="K130" s="95"/>
      <c r="L130" s="95"/>
      <c r="M130" s="95"/>
      <c r="N130" s="95"/>
      <c r="O130" s="95"/>
      <c r="P130" s="95"/>
      <c r="Q130" s="15"/>
      <c r="R130" s="97"/>
    </row>
    <row r="131" spans="1:18">
      <c r="A131" s="95"/>
      <c r="B131" s="95"/>
      <c r="C131" s="95"/>
      <c r="D131" s="95"/>
      <c r="E131" s="95"/>
      <c r="F131" s="95"/>
      <c r="G131" s="95"/>
      <c r="H131" s="95"/>
      <c r="I131" s="95"/>
      <c r="J131" s="95"/>
      <c r="K131" s="95"/>
      <c r="L131" s="95"/>
      <c r="M131" s="95"/>
      <c r="N131" s="95"/>
      <c r="O131" s="95"/>
      <c r="P131" s="95"/>
      <c r="Q131" s="95"/>
      <c r="R131" s="15"/>
    </row>
    <row r="132" spans="1:18">
      <c r="A132" s="95"/>
      <c r="B132" s="95"/>
      <c r="C132" s="95"/>
      <c r="D132" s="95"/>
      <c r="E132" s="95"/>
      <c r="F132" s="95"/>
      <c r="G132" s="95"/>
      <c r="H132" s="95"/>
      <c r="I132" s="95"/>
      <c r="J132" s="95"/>
      <c r="K132" s="95"/>
      <c r="L132" s="95"/>
      <c r="M132" s="95"/>
      <c r="N132" s="95"/>
      <c r="O132" s="95"/>
      <c r="P132" s="95"/>
      <c r="Q132" s="95"/>
      <c r="R132" s="15"/>
    </row>
    <row r="133" spans="1:18">
      <c r="A133" s="95"/>
      <c r="B133" s="95"/>
      <c r="C133" s="95"/>
      <c r="D133" s="95"/>
      <c r="E133" s="95"/>
      <c r="F133" s="95"/>
      <c r="G133" s="95"/>
      <c r="H133" s="95"/>
      <c r="I133" s="95"/>
      <c r="J133" s="95"/>
      <c r="K133" s="95"/>
      <c r="L133" s="95"/>
      <c r="M133" s="95"/>
      <c r="N133" s="95"/>
      <c r="O133" s="95"/>
      <c r="P133" s="95"/>
      <c r="Q133" s="95"/>
      <c r="R133" s="15"/>
    </row>
    <row r="134" spans="1:18">
      <c r="A134" s="93"/>
      <c r="B134" s="93"/>
      <c r="C134" s="95"/>
      <c r="D134" s="95"/>
      <c r="E134" s="95"/>
      <c r="F134" s="95"/>
      <c r="G134" s="95"/>
      <c r="H134" s="95"/>
      <c r="I134" s="95"/>
      <c r="J134" s="95"/>
      <c r="K134" s="95"/>
      <c r="L134" s="95"/>
      <c r="M134" s="95"/>
      <c r="N134" s="95"/>
      <c r="O134" s="95"/>
      <c r="P134" s="95"/>
      <c r="Q134" s="95"/>
      <c r="R134" s="15"/>
    </row>
    <row r="135" spans="1:18">
      <c r="A135" s="95"/>
      <c r="B135" s="95"/>
      <c r="C135" s="95"/>
      <c r="D135" s="95"/>
      <c r="E135" s="95"/>
      <c r="F135" s="95"/>
      <c r="G135" s="95"/>
      <c r="H135" s="95"/>
      <c r="I135" s="95"/>
      <c r="J135" s="95"/>
      <c r="K135" s="95"/>
      <c r="L135" s="95"/>
      <c r="M135" s="95"/>
      <c r="N135" s="95"/>
      <c r="O135" s="95"/>
      <c r="P135" s="95"/>
      <c r="Q135" s="95"/>
      <c r="R135" s="15"/>
    </row>
    <row r="136" spans="1:18">
      <c r="A136" s="95"/>
      <c r="B136" s="95"/>
      <c r="C136" s="95"/>
      <c r="D136" s="95"/>
      <c r="E136" s="95"/>
      <c r="F136" s="95"/>
      <c r="G136" s="95"/>
      <c r="H136" s="95"/>
      <c r="I136" s="95"/>
      <c r="J136" s="95"/>
      <c r="K136" s="95"/>
      <c r="L136" s="95"/>
      <c r="M136" s="95"/>
      <c r="N136" s="95"/>
      <c r="O136" s="95"/>
      <c r="P136" s="95"/>
      <c r="Q136" s="15"/>
      <c r="R136" s="97"/>
    </row>
    <row r="137" spans="1:18">
      <c r="A137" s="95"/>
      <c r="B137" s="95"/>
      <c r="C137" s="95"/>
      <c r="D137" s="95"/>
      <c r="E137" s="95"/>
      <c r="F137" s="95"/>
      <c r="G137" s="95"/>
      <c r="H137" s="95"/>
      <c r="I137" s="95"/>
      <c r="J137" s="95"/>
      <c r="K137" s="95"/>
      <c r="L137" s="95"/>
      <c r="M137" s="95"/>
      <c r="N137" s="95"/>
      <c r="O137" s="95"/>
      <c r="P137" s="95"/>
      <c r="Q137" s="95"/>
      <c r="R137" s="15"/>
    </row>
    <row r="138" spans="1:18">
      <c r="A138" s="95"/>
      <c r="B138" s="95"/>
      <c r="C138" s="95"/>
      <c r="D138" s="95"/>
      <c r="E138" s="95"/>
      <c r="F138" s="95"/>
      <c r="G138" s="95"/>
      <c r="H138" s="95"/>
      <c r="I138" s="95"/>
      <c r="J138" s="95"/>
      <c r="K138" s="95"/>
      <c r="L138" s="95"/>
      <c r="M138" s="95"/>
      <c r="N138" s="95"/>
      <c r="O138" s="95"/>
      <c r="P138" s="95"/>
      <c r="Q138" s="95"/>
      <c r="R138" s="15"/>
    </row>
    <row r="139" spans="1:18">
      <c r="A139" s="95"/>
      <c r="B139" s="95"/>
      <c r="C139" s="95"/>
      <c r="D139" s="95"/>
      <c r="E139" s="95"/>
      <c r="F139" s="95"/>
      <c r="G139" s="95"/>
      <c r="H139" s="95"/>
      <c r="I139" s="95"/>
      <c r="J139" s="95"/>
      <c r="K139" s="95"/>
      <c r="L139" s="95"/>
      <c r="M139" s="95"/>
      <c r="N139" s="95"/>
      <c r="O139" s="95"/>
      <c r="P139" s="95"/>
      <c r="Q139" s="95"/>
      <c r="R139" s="15"/>
    </row>
    <row r="140" spans="1:18">
      <c r="A140" s="93"/>
      <c r="B140" s="93"/>
      <c r="C140" s="95"/>
      <c r="D140" s="95"/>
      <c r="E140" s="95"/>
      <c r="F140" s="95"/>
      <c r="G140" s="95"/>
      <c r="H140" s="95"/>
      <c r="I140" s="95"/>
      <c r="J140" s="95"/>
      <c r="K140" s="95"/>
      <c r="L140" s="95"/>
      <c r="M140" s="95"/>
      <c r="N140" s="95"/>
      <c r="O140" s="95"/>
      <c r="P140" s="95"/>
      <c r="Q140" s="95"/>
      <c r="R140" s="15"/>
    </row>
    <row r="141" spans="1:18">
      <c r="A141" s="95"/>
      <c r="B141" s="95"/>
      <c r="C141" s="95"/>
      <c r="D141" s="95"/>
      <c r="E141" s="95"/>
      <c r="F141" s="95"/>
      <c r="G141" s="95"/>
      <c r="H141" s="95"/>
      <c r="I141" s="95"/>
      <c r="J141" s="95"/>
      <c r="K141" s="95"/>
      <c r="L141" s="95"/>
      <c r="M141" s="95"/>
      <c r="N141" s="95"/>
      <c r="O141" s="95"/>
      <c r="P141" s="95"/>
      <c r="Q141" s="95"/>
      <c r="R141" s="15"/>
    </row>
    <row r="142" spans="1:18">
      <c r="A142" s="95"/>
      <c r="B142" s="95"/>
      <c r="C142" s="95"/>
      <c r="D142" s="95"/>
      <c r="E142" s="95"/>
      <c r="F142" s="95"/>
      <c r="G142" s="95"/>
      <c r="H142" s="95"/>
      <c r="I142" s="95"/>
      <c r="J142" s="95"/>
      <c r="K142" s="95"/>
      <c r="L142" s="95"/>
      <c r="M142" s="95"/>
      <c r="N142" s="95"/>
      <c r="O142" s="95"/>
      <c r="P142" s="95"/>
      <c r="Q142" s="15"/>
      <c r="R142" s="97"/>
    </row>
    <row r="143" spans="1:18">
      <c r="A143" s="95"/>
      <c r="B143" s="95"/>
      <c r="C143" s="95"/>
      <c r="D143" s="95"/>
      <c r="E143" s="95"/>
      <c r="F143" s="95"/>
      <c r="G143" s="95"/>
      <c r="H143" s="95"/>
      <c r="I143" s="95"/>
      <c r="J143" s="95"/>
      <c r="K143" s="95"/>
      <c r="L143" s="95"/>
      <c r="M143" s="95"/>
      <c r="N143" s="95"/>
      <c r="O143" s="95"/>
      <c r="P143" s="95"/>
      <c r="Q143" s="95"/>
      <c r="R143" s="15"/>
    </row>
    <row r="144" spans="1:18">
      <c r="A144" s="95"/>
      <c r="B144" s="95"/>
      <c r="C144" s="95"/>
      <c r="D144" s="95"/>
      <c r="E144" s="95"/>
      <c r="F144" s="95"/>
      <c r="G144" s="95"/>
      <c r="H144" s="95"/>
      <c r="I144" s="95"/>
      <c r="J144" s="95"/>
      <c r="K144" s="95"/>
      <c r="L144" s="95"/>
      <c r="M144" s="95"/>
      <c r="N144" s="95"/>
      <c r="O144" s="95"/>
      <c r="P144" s="95"/>
      <c r="Q144" s="95"/>
      <c r="R144" s="15"/>
    </row>
    <row r="145" spans="1:18">
      <c r="A145" s="95"/>
      <c r="B145" s="95"/>
      <c r="C145" s="95"/>
      <c r="D145" s="95"/>
      <c r="E145" s="95"/>
      <c r="F145" s="95"/>
      <c r="G145" s="95"/>
      <c r="H145" s="95"/>
      <c r="I145" s="95"/>
      <c r="J145" s="95"/>
      <c r="K145" s="95"/>
      <c r="L145" s="95"/>
      <c r="M145" s="95"/>
      <c r="N145" s="95"/>
      <c r="O145" s="95"/>
      <c r="P145" s="95"/>
      <c r="Q145" s="95"/>
      <c r="R145" s="15"/>
    </row>
    <row r="146" spans="1:18">
      <c r="A146" s="93"/>
      <c r="B146" s="93"/>
      <c r="C146" s="95"/>
      <c r="D146" s="95"/>
      <c r="E146" s="95"/>
      <c r="F146" s="95"/>
      <c r="G146" s="95"/>
      <c r="H146" s="95"/>
      <c r="I146" s="95"/>
      <c r="J146" s="95"/>
      <c r="K146" s="95"/>
      <c r="L146" s="95"/>
      <c r="M146" s="95"/>
      <c r="N146" s="95"/>
      <c r="O146" s="95"/>
      <c r="P146" s="95"/>
      <c r="Q146" s="95"/>
      <c r="R146" s="15"/>
    </row>
    <row r="147" spans="1:18">
      <c r="A147" s="95"/>
      <c r="B147" s="95"/>
      <c r="C147" s="95"/>
      <c r="D147" s="95"/>
      <c r="E147" s="95"/>
      <c r="F147" s="95"/>
      <c r="G147" s="95"/>
      <c r="H147" s="95"/>
      <c r="I147" s="95"/>
      <c r="J147" s="95"/>
      <c r="K147" s="95"/>
      <c r="L147" s="95"/>
      <c r="M147" s="95"/>
      <c r="N147" s="95"/>
      <c r="O147" s="95"/>
      <c r="P147" s="95"/>
      <c r="Q147" s="95"/>
      <c r="R147" s="15"/>
    </row>
    <row r="148" spans="1:18">
      <c r="A148" s="95"/>
      <c r="B148" s="95"/>
      <c r="C148" s="95"/>
      <c r="D148" s="95"/>
      <c r="E148" s="95"/>
      <c r="F148" s="95"/>
      <c r="G148" s="95"/>
      <c r="H148" s="95"/>
      <c r="I148" s="95"/>
      <c r="J148" s="95"/>
      <c r="K148" s="95"/>
      <c r="L148" s="95"/>
      <c r="M148" s="95"/>
      <c r="N148" s="95"/>
      <c r="O148" s="95"/>
      <c r="P148" s="95"/>
      <c r="Q148" s="15"/>
      <c r="R148" s="97"/>
    </row>
    <row r="149" spans="1:18">
      <c r="A149" s="95"/>
      <c r="B149" s="95"/>
      <c r="C149" s="95"/>
      <c r="D149" s="95"/>
      <c r="E149" s="95"/>
      <c r="F149" s="95"/>
      <c r="G149" s="95"/>
      <c r="H149" s="95"/>
      <c r="I149" s="95"/>
      <c r="J149" s="95"/>
      <c r="K149" s="95"/>
      <c r="L149" s="95"/>
      <c r="M149" s="95"/>
      <c r="N149" s="95"/>
      <c r="O149" s="95"/>
      <c r="P149" s="95"/>
      <c r="Q149" s="95"/>
      <c r="R149" s="15"/>
    </row>
    <row r="150" spans="1:18">
      <c r="A150" s="95"/>
      <c r="B150" s="95"/>
      <c r="C150" s="95"/>
      <c r="D150" s="95"/>
      <c r="E150" s="95"/>
      <c r="F150" s="95"/>
      <c r="G150" s="95"/>
      <c r="H150" s="95"/>
      <c r="I150" s="95"/>
      <c r="J150" s="95"/>
      <c r="K150" s="95"/>
      <c r="L150" s="95"/>
      <c r="M150" s="95"/>
      <c r="N150" s="95"/>
      <c r="O150" s="95"/>
      <c r="P150" s="95"/>
      <c r="Q150" s="95"/>
      <c r="R150" s="15"/>
    </row>
    <row r="151" spans="1:18">
      <c r="A151" s="95"/>
      <c r="B151" s="95"/>
      <c r="C151" s="95"/>
      <c r="D151" s="95"/>
      <c r="E151" s="95"/>
      <c r="F151" s="95"/>
      <c r="G151" s="95"/>
      <c r="H151" s="95"/>
      <c r="I151" s="95"/>
      <c r="J151" s="95"/>
      <c r="K151" s="95"/>
      <c r="L151" s="95"/>
      <c r="M151" s="95"/>
      <c r="N151" s="95"/>
      <c r="O151" s="95"/>
      <c r="P151" s="95"/>
      <c r="Q151" s="95"/>
      <c r="R151" s="15"/>
    </row>
    <row r="152" spans="1:18">
      <c r="A152" s="93"/>
      <c r="B152" s="93"/>
      <c r="C152" s="95"/>
      <c r="D152" s="95"/>
      <c r="E152" s="95"/>
      <c r="F152" s="95"/>
      <c r="G152" s="95"/>
      <c r="H152" s="95"/>
      <c r="I152" s="95"/>
      <c r="J152" s="95"/>
      <c r="K152" s="95"/>
      <c r="L152" s="95"/>
      <c r="M152" s="95"/>
      <c r="N152" s="95"/>
      <c r="O152" s="95"/>
      <c r="P152" s="95"/>
      <c r="Q152" s="95"/>
      <c r="R152" s="15"/>
    </row>
    <row r="153" spans="1:18">
      <c r="A153" s="95"/>
      <c r="B153" s="95"/>
      <c r="C153" s="95"/>
      <c r="D153" s="95"/>
      <c r="E153" s="95"/>
      <c r="F153" s="95"/>
      <c r="G153" s="95"/>
      <c r="H153" s="95"/>
      <c r="I153" s="95"/>
      <c r="J153" s="95"/>
      <c r="K153" s="95"/>
      <c r="L153" s="95"/>
      <c r="M153" s="95"/>
      <c r="N153" s="95"/>
      <c r="O153" s="95"/>
      <c r="P153" s="95"/>
      <c r="Q153" s="95"/>
      <c r="R153" s="15"/>
    </row>
    <row r="154" spans="1:18">
      <c r="A154" s="95"/>
      <c r="B154" s="95"/>
      <c r="C154" s="95"/>
      <c r="D154" s="95"/>
      <c r="E154" s="95"/>
      <c r="F154" s="95"/>
      <c r="G154" s="95"/>
      <c r="H154" s="95"/>
      <c r="I154" s="95"/>
      <c r="J154" s="95"/>
      <c r="K154" s="95"/>
      <c r="L154" s="95"/>
      <c r="M154" s="95"/>
      <c r="N154" s="95"/>
      <c r="O154" s="95"/>
      <c r="P154" s="95"/>
      <c r="Q154" s="15"/>
      <c r="R154" s="97"/>
    </row>
    <row r="155" spans="1:18">
      <c r="A155" s="95"/>
      <c r="B155" s="95"/>
      <c r="C155" s="95"/>
      <c r="D155" s="95"/>
      <c r="E155" s="95"/>
      <c r="F155" s="95"/>
      <c r="G155" s="95"/>
      <c r="H155" s="95"/>
      <c r="I155" s="95"/>
      <c r="J155" s="95"/>
      <c r="K155" s="95"/>
      <c r="L155" s="95"/>
      <c r="M155" s="95"/>
      <c r="N155" s="95"/>
      <c r="O155" s="95"/>
      <c r="P155" s="95"/>
      <c r="Q155" s="95"/>
      <c r="R155" s="15"/>
    </row>
    <row r="156" spans="1:18">
      <c r="A156" s="95"/>
      <c r="B156" s="95"/>
      <c r="C156" s="95"/>
      <c r="D156" s="95"/>
      <c r="E156" s="95"/>
      <c r="F156" s="95"/>
      <c r="G156" s="95"/>
      <c r="H156" s="95"/>
      <c r="I156" s="95"/>
      <c r="J156" s="95"/>
      <c r="K156" s="95"/>
      <c r="L156" s="95"/>
      <c r="M156" s="95"/>
      <c r="N156" s="95"/>
      <c r="O156" s="95"/>
      <c r="P156" s="95"/>
      <c r="Q156" s="95"/>
      <c r="R156" s="15"/>
    </row>
    <row r="157" spans="1:18">
      <c r="A157" s="95"/>
      <c r="B157" s="95"/>
      <c r="C157" s="95"/>
      <c r="D157" s="95"/>
      <c r="E157" s="95"/>
      <c r="F157" s="95"/>
      <c r="G157" s="95"/>
      <c r="H157" s="95"/>
      <c r="I157" s="95"/>
      <c r="J157" s="95"/>
      <c r="K157" s="95"/>
      <c r="L157" s="95"/>
      <c r="M157" s="95"/>
      <c r="N157" s="95"/>
      <c r="O157" s="95"/>
      <c r="P157" s="95"/>
      <c r="Q157" s="95"/>
      <c r="R157" s="15"/>
    </row>
    <row r="158" spans="1:18">
      <c r="A158" s="93"/>
      <c r="B158" s="93"/>
      <c r="C158" s="95"/>
      <c r="D158" s="95"/>
      <c r="E158" s="95"/>
      <c r="F158" s="95"/>
      <c r="G158" s="95"/>
      <c r="H158" s="95"/>
      <c r="I158" s="95"/>
      <c r="J158" s="95"/>
      <c r="K158" s="95"/>
      <c r="L158" s="95"/>
      <c r="M158" s="95"/>
      <c r="N158" s="95"/>
      <c r="O158" s="95"/>
      <c r="P158" s="95"/>
      <c r="Q158" s="95"/>
      <c r="R158" s="15"/>
    </row>
    <row r="159" spans="1:18">
      <c r="A159" s="95"/>
      <c r="B159" s="95"/>
      <c r="C159" s="95"/>
      <c r="D159" s="95"/>
      <c r="E159" s="95"/>
      <c r="F159" s="95"/>
      <c r="G159" s="95"/>
      <c r="H159" s="95"/>
      <c r="I159" s="95"/>
      <c r="J159" s="95"/>
      <c r="K159" s="95"/>
      <c r="L159" s="95"/>
      <c r="M159" s="95"/>
      <c r="N159" s="95"/>
      <c r="O159" s="95"/>
      <c r="P159" s="95"/>
      <c r="Q159" s="95"/>
      <c r="R159" s="15"/>
    </row>
    <row r="160" spans="1:18">
      <c r="A160" s="95"/>
      <c r="B160" s="95"/>
      <c r="C160" s="95"/>
      <c r="D160" s="95"/>
      <c r="E160" s="95"/>
      <c r="F160" s="95"/>
      <c r="G160" s="95"/>
      <c r="H160" s="95"/>
      <c r="I160" s="95"/>
      <c r="J160" s="95"/>
      <c r="K160" s="95"/>
      <c r="L160" s="95"/>
      <c r="M160" s="95"/>
      <c r="N160" s="95"/>
      <c r="O160" s="95"/>
      <c r="P160" s="95"/>
      <c r="Q160" s="15"/>
      <c r="R160" s="97"/>
    </row>
    <row r="161" spans="1:18">
      <c r="A161" s="95"/>
      <c r="B161" s="95"/>
      <c r="C161" s="95"/>
      <c r="D161" s="95"/>
      <c r="E161" s="95"/>
      <c r="F161" s="95"/>
      <c r="G161" s="95"/>
      <c r="H161" s="95"/>
      <c r="I161" s="95"/>
      <c r="J161" s="95"/>
      <c r="K161" s="95"/>
      <c r="L161" s="95"/>
      <c r="M161" s="95"/>
      <c r="N161" s="95"/>
      <c r="O161" s="95"/>
      <c r="P161" s="95"/>
      <c r="Q161" s="95"/>
      <c r="R161" s="15"/>
    </row>
    <row r="162" spans="1:18">
      <c r="A162" s="95"/>
      <c r="B162" s="95"/>
      <c r="C162" s="95"/>
      <c r="D162" s="95"/>
      <c r="E162" s="95"/>
      <c r="F162" s="95"/>
      <c r="G162" s="95"/>
      <c r="H162" s="95"/>
      <c r="I162" s="95"/>
      <c r="J162" s="95"/>
      <c r="K162" s="95"/>
      <c r="L162" s="95"/>
      <c r="M162" s="95"/>
      <c r="N162" s="95"/>
      <c r="O162" s="95"/>
      <c r="P162" s="95"/>
      <c r="Q162" s="95"/>
      <c r="R162" s="15"/>
    </row>
    <row r="163" spans="1:18">
      <c r="A163" s="95"/>
      <c r="B163" s="95"/>
      <c r="C163" s="95"/>
      <c r="D163" s="95"/>
      <c r="E163" s="95"/>
      <c r="F163" s="95"/>
      <c r="G163" s="95"/>
      <c r="H163" s="95"/>
      <c r="I163" s="95"/>
      <c r="J163" s="95"/>
      <c r="K163" s="95"/>
      <c r="L163" s="95"/>
      <c r="M163" s="95"/>
      <c r="N163" s="95"/>
      <c r="O163" s="95"/>
      <c r="P163" s="95"/>
      <c r="Q163" s="95"/>
      <c r="R163" s="15"/>
    </row>
    <row r="164" spans="1:18">
      <c r="A164" s="93"/>
      <c r="B164" s="93"/>
      <c r="C164" s="95"/>
      <c r="D164" s="95"/>
      <c r="E164" s="95"/>
      <c r="F164" s="95"/>
      <c r="G164" s="95"/>
      <c r="H164" s="95"/>
      <c r="I164" s="95"/>
      <c r="J164" s="95"/>
      <c r="K164" s="95"/>
      <c r="L164" s="95"/>
      <c r="M164" s="95"/>
      <c r="N164" s="95"/>
      <c r="O164" s="95"/>
      <c r="P164" s="95"/>
      <c r="Q164" s="95"/>
      <c r="R164" s="15"/>
    </row>
    <row r="165" spans="1:18">
      <c r="A165" s="95"/>
      <c r="B165" s="95"/>
      <c r="C165" s="95"/>
      <c r="D165" s="95"/>
      <c r="E165" s="95"/>
      <c r="F165" s="95"/>
      <c r="G165" s="95"/>
      <c r="H165" s="95"/>
      <c r="I165" s="95"/>
      <c r="J165" s="95"/>
      <c r="K165" s="95"/>
      <c r="L165" s="95"/>
      <c r="M165" s="95"/>
      <c r="N165" s="95"/>
      <c r="O165" s="95"/>
      <c r="P165" s="95"/>
      <c r="Q165" s="95"/>
      <c r="R165" s="15"/>
    </row>
    <row r="166" spans="1:18">
      <c r="A166" s="95"/>
      <c r="B166" s="95"/>
      <c r="C166" s="95"/>
      <c r="D166" s="95"/>
      <c r="E166" s="95"/>
      <c r="F166" s="95"/>
      <c r="G166" s="95"/>
      <c r="H166" s="95"/>
      <c r="I166" s="95"/>
      <c r="J166" s="95"/>
      <c r="K166" s="95"/>
      <c r="L166" s="95"/>
      <c r="M166" s="95"/>
      <c r="N166" s="95"/>
      <c r="O166" s="95"/>
      <c r="P166" s="95"/>
      <c r="Q166" s="15"/>
      <c r="R166" s="97"/>
    </row>
    <row r="167" spans="1:18">
      <c r="A167" s="95"/>
      <c r="B167" s="95"/>
      <c r="C167" s="95"/>
      <c r="D167" s="95"/>
      <c r="E167" s="95"/>
      <c r="F167" s="95"/>
      <c r="G167" s="95"/>
      <c r="H167" s="95"/>
      <c r="I167" s="95"/>
      <c r="J167" s="95"/>
      <c r="K167" s="95"/>
      <c r="L167" s="95"/>
      <c r="M167" s="95"/>
      <c r="N167" s="95"/>
      <c r="O167" s="95"/>
      <c r="P167" s="95"/>
      <c r="Q167" s="95"/>
      <c r="R167" s="15"/>
    </row>
    <row r="168" spans="1:18">
      <c r="A168" s="95"/>
      <c r="B168" s="95"/>
      <c r="C168" s="95"/>
      <c r="D168" s="95"/>
      <c r="E168" s="95"/>
      <c r="F168" s="95"/>
      <c r="G168" s="95"/>
      <c r="H168" s="95"/>
      <c r="I168" s="95"/>
      <c r="J168" s="95"/>
      <c r="K168" s="95"/>
      <c r="L168" s="95"/>
      <c r="M168" s="95"/>
      <c r="N168" s="95"/>
      <c r="O168" s="95"/>
      <c r="P168" s="95"/>
      <c r="Q168" s="95"/>
      <c r="R168" s="15"/>
    </row>
    <row r="169" spans="1:18">
      <c r="A169" s="95"/>
      <c r="B169" s="95"/>
      <c r="C169" s="95"/>
      <c r="D169" s="95"/>
      <c r="E169" s="95"/>
      <c r="F169" s="95"/>
      <c r="G169" s="95"/>
      <c r="H169" s="95"/>
      <c r="I169" s="95"/>
      <c r="J169" s="95"/>
      <c r="K169" s="95"/>
      <c r="L169" s="95"/>
      <c r="M169" s="95"/>
      <c r="N169" s="95"/>
      <c r="O169" s="95"/>
      <c r="P169" s="95"/>
      <c r="Q169" s="95"/>
      <c r="R169" s="15"/>
    </row>
    <row r="170" spans="1:18">
      <c r="A170" s="93"/>
      <c r="B170" s="93"/>
      <c r="C170" s="95"/>
      <c r="D170" s="95"/>
      <c r="E170" s="95"/>
      <c r="F170" s="95"/>
      <c r="G170" s="95"/>
      <c r="H170" s="95"/>
      <c r="I170" s="95"/>
      <c r="J170" s="95"/>
      <c r="K170" s="95"/>
      <c r="L170" s="95"/>
      <c r="M170" s="95"/>
      <c r="N170" s="95"/>
      <c r="O170" s="95"/>
      <c r="P170" s="95"/>
      <c r="Q170" s="95"/>
      <c r="R170" s="15"/>
    </row>
    <row r="171" spans="1:18">
      <c r="A171" s="95"/>
      <c r="B171" s="95"/>
      <c r="C171" s="95"/>
      <c r="D171" s="95"/>
      <c r="E171" s="95"/>
      <c r="F171" s="95"/>
      <c r="G171" s="95"/>
      <c r="H171" s="95"/>
      <c r="I171" s="95"/>
      <c r="J171" s="95"/>
      <c r="K171" s="95"/>
      <c r="L171" s="95"/>
      <c r="M171" s="95"/>
      <c r="N171" s="95"/>
      <c r="O171" s="95"/>
      <c r="P171" s="95"/>
      <c r="Q171" s="95"/>
      <c r="R171" s="15"/>
    </row>
    <row r="172" spans="1:18">
      <c r="A172" s="95"/>
      <c r="B172" s="95"/>
      <c r="C172" s="95"/>
      <c r="D172" s="95"/>
      <c r="E172" s="95"/>
      <c r="F172" s="95"/>
      <c r="G172" s="95"/>
      <c r="H172" s="95"/>
      <c r="I172" s="95"/>
      <c r="J172" s="95"/>
      <c r="K172" s="95"/>
      <c r="L172" s="95"/>
      <c r="M172" s="95"/>
      <c r="N172" s="95"/>
      <c r="O172" s="95"/>
      <c r="P172" s="95"/>
      <c r="Q172" s="15"/>
      <c r="R172" s="97"/>
    </row>
    <row r="173" spans="1:18">
      <c r="A173" s="95"/>
      <c r="B173" s="95"/>
      <c r="C173" s="95"/>
      <c r="D173" s="95"/>
      <c r="E173" s="95"/>
      <c r="F173" s="95"/>
      <c r="G173" s="95"/>
      <c r="H173" s="95"/>
      <c r="I173" s="95"/>
      <c r="J173" s="95"/>
      <c r="K173" s="95"/>
      <c r="L173" s="95"/>
      <c r="M173" s="95"/>
      <c r="N173" s="95"/>
      <c r="O173" s="95"/>
      <c r="P173" s="95"/>
      <c r="Q173" s="95"/>
      <c r="R173" s="15"/>
    </row>
    <row r="174" spans="1:18">
      <c r="A174" s="95"/>
      <c r="B174" s="95"/>
      <c r="C174" s="95"/>
      <c r="D174" s="95"/>
      <c r="E174" s="95"/>
      <c r="F174" s="95"/>
      <c r="G174" s="95"/>
      <c r="H174" s="95"/>
      <c r="I174" s="95"/>
      <c r="J174" s="95"/>
      <c r="K174" s="95"/>
      <c r="L174" s="95"/>
      <c r="M174" s="95"/>
      <c r="N174" s="95"/>
      <c r="O174" s="95"/>
      <c r="P174" s="95"/>
      <c r="Q174" s="95"/>
      <c r="R174" s="15"/>
    </row>
    <row r="175" spans="1:18">
      <c r="A175" s="95"/>
      <c r="B175" s="95"/>
      <c r="C175" s="95"/>
      <c r="D175" s="95"/>
      <c r="E175" s="95"/>
      <c r="F175" s="95"/>
      <c r="G175" s="95"/>
      <c r="H175" s="95"/>
      <c r="I175" s="95"/>
      <c r="J175" s="95"/>
      <c r="K175" s="95"/>
      <c r="L175" s="95"/>
      <c r="M175" s="95"/>
      <c r="N175" s="95"/>
      <c r="O175" s="95"/>
      <c r="P175" s="95"/>
      <c r="Q175" s="95"/>
      <c r="R175" s="15"/>
    </row>
    <row r="176" spans="1:18">
      <c r="A176" s="93"/>
      <c r="B176" s="93"/>
      <c r="C176" s="95"/>
      <c r="D176" s="95"/>
      <c r="E176" s="95"/>
      <c r="F176" s="95"/>
      <c r="G176" s="95"/>
      <c r="H176" s="95"/>
      <c r="I176" s="95"/>
      <c r="J176" s="95"/>
      <c r="K176" s="95"/>
      <c r="L176" s="95"/>
      <c r="M176" s="95"/>
      <c r="N176" s="95"/>
      <c r="O176" s="95"/>
      <c r="P176" s="95"/>
      <c r="Q176" s="95"/>
      <c r="R176" s="15"/>
    </row>
    <row r="177" spans="1:18">
      <c r="A177" s="95"/>
      <c r="B177" s="95"/>
      <c r="C177" s="95"/>
      <c r="D177" s="95"/>
      <c r="E177" s="95"/>
      <c r="F177" s="95"/>
      <c r="G177" s="95"/>
      <c r="H177" s="95"/>
      <c r="I177" s="95"/>
      <c r="J177" s="95"/>
      <c r="K177" s="95"/>
      <c r="L177" s="95"/>
      <c r="M177" s="95"/>
      <c r="N177" s="95"/>
      <c r="O177" s="95"/>
      <c r="P177" s="95"/>
      <c r="Q177" s="95"/>
      <c r="R177" s="15"/>
    </row>
    <row r="178" spans="1:18">
      <c r="A178" s="95"/>
      <c r="B178" s="95"/>
      <c r="C178" s="95"/>
      <c r="D178" s="95"/>
      <c r="E178" s="95"/>
      <c r="F178" s="95"/>
      <c r="G178" s="95"/>
      <c r="H178" s="95"/>
      <c r="I178" s="95"/>
      <c r="J178" s="95"/>
      <c r="K178" s="95"/>
      <c r="L178" s="95"/>
      <c r="M178" s="95"/>
      <c r="N178" s="95"/>
      <c r="O178" s="95"/>
      <c r="P178" s="95"/>
      <c r="Q178" s="15"/>
      <c r="R178" s="97"/>
    </row>
    <row r="179" spans="1:18">
      <c r="A179" s="95"/>
      <c r="B179" s="95"/>
      <c r="C179" s="95"/>
      <c r="D179" s="95"/>
      <c r="E179" s="95"/>
      <c r="F179" s="95"/>
      <c r="G179" s="95"/>
      <c r="H179" s="95"/>
      <c r="I179" s="95"/>
      <c r="J179" s="95"/>
      <c r="K179" s="95"/>
      <c r="L179" s="95"/>
      <c r="M179" s="95"/>
      <c r="N179" s="95"/>
      <c r="O179" s="95"/>
      <c r="P179" s="95"/>
      <c r="Q179" s="95"/>
      <c r="R179" s="15"/>
    </row>
    <row r="180" spans="1:18">
      <c r="A180" s="95"/>
      <c r="B180" s="95"/>
      <c r="C180" s="95"/>
      <c r="D180" s="95"/>
      <c r="E180" s="95"/>
      <c r="F180" s="95"/>
      <c r="G180" s="95"/>
      <c r="H180" s="95"/>
      <c r="I180" s="95"/>
      <c r="J180" s="95"/>
      <c r="K180" s="95"/>
      <c r="L180" s="95"/>
      <c r="M180" s="95"/>
      <c r="N180" s="95"/>
      <c r="O180" s="95"/>
      <c r="P180" s="95"/>
      <c r="Q180" s="95"/>
      <c r="R180" s="15"/>
    </row>
    <row r="181" spans="1:18">
      <c r="A181" s="95"/>
      <c r="B181" s="95"/>
      <c r="C181" s="95"/>
      <c r="D181" s="95"/>
      <c r="E181" s="95"/>
      <c r="F181" s="95"/>
      <c r="G181" s="95"/>
      <c r="H181" s="95"/>
      <c r="I181" s="95"/>
      <c r="J181" s="95"/>
      <c r="K181" s="95"/>
      <c r="L181" s="95"/>
      <c r="M181" s="95"/>
      <c r="N181" s="95"/>
      <c r="O181" s="95"/>
      <c r="P181" s="95"/>
      <c r="Q181" s="95"/>
      <c r="R181" s="15"/>
    </row>
    <row r="182" spans="1:18">
      <c r="A182" s="93"/>
      <c r="B182" s="93"/>
      <c r="C182" s="95"/>
      <c r="D182" s="95"/>
      <c r="E182" s="95"/>
      <c r="F182" s="95"/>
      <c r="G182" s="95"/>
      <c r="H182" s="95"/>
      <c r="I182" s="95"/>
      <c r="J182" s="95"/>
      <c r="K182" s="95"/>
      <c r="L182" s="95"/>
      <c r="M182" s="95"/>
      <c r="N182" s="95"/>
      <c r="O182" s="95"/>
      <c r="P182" s="95"/>
      <c r="Q182" s="95"/>
      <c r="R182" s="15"/>
    </row>
    <row r="183" spans="1:18">
      <c r="A183" s="95"/>
      <c r="B183" s="95"/>
      <c r="C183" s="95"/>
      <c r="D183" s="95"/>
      <c r="E183" s="95"/>
      <c r="F183" s="95"/>
      <c r="G183" s="95"/>
      <c r="H183" s="95"/>
      <c r="I183" s="95"/>
      <c r="J183" s="95"/>
      <c r="K183" s="95"/>
      <c r="L183" s="95"/>
      <c r="M183" s="95"/>
      <c r="N183" s="95"/>
      <c r="O183" s="95"/>
      <c r="P183" s="95"/>
      <c r="Q183" s="95"/>
      <c r="R183" s="15"/>
    </row>
    <row r="184" spans="1:18">
      <c r="A184" s="95"/>
      <c r="B184" s="95"/>
      <c r="C184" s="95"/>
      <c r="D184" s="95"/>
      <c r="E184" s="95"/>
      <c r="F184" s="95"/>
      <c r="G184" s="95"/>
      <c r="H184" s="95"/>
      <c r="I184" s="95"/>
      <c r="J184" s="95"/>
      <c r="K184" s="95"/>
      <c r="L184" s="95"/>
      <c r="M184" s="95"/>
      <c r="N184" s="95"/>
      <c r="O184" s="95"/>
      <c r="P184" s="95"/>
      <c r="Q184" s="15"/>
      <c r="R184" s="97"/>
    </row>
    <row r="185" spans="1:18">
      <c r="A185" s="95"/>
      <c r="B185" s="95"/>
      <c r="C185" s="95"/>
      <c r="D185" s="95"/>
      <c r="E185" s="95"/>
      <c r="F185" s="95"/>
      <c r="G185" s="95"/>
      <c r="H185" s="95"/>
      <c r="I185" s="95"/>
      <c r="J185" s="95"/>
      <c r="K185" s="95"/>
      <c r="L185" s="95"/>
      <c r="M185" s="95"/>
      <c r="N185" s="95"/>
      <c r="O185" s="95"/>
      <c r="P185" s="95"/>
      <c r="Q185" s="95"/>
      <c r="R185" s="15"/>
    </row>
    <row r="186" spans="1:18">
      <c r="A186" s="95"/>
      <c r="B186" s="95"/>
      <c r="C186" s="95"/>
      <c r="D186" s="95"/>
      <c r="E186" s="95"/>
      <c r="F186" s="95"/>
      <c r="G186" s="95"/>
      <c r="H186" s="95"/>
      <c r="I186" s="95"/>
      <c r="J186" s="95"/>
      <c r="K186" s="95"/>
      <c r="L186" s="95"/>
      <c r="M186" s="95"/>
      <c r="N186" s="95"/>
      <c r="O186" s="95"/>
      <c r="P186" s="95"/>
      <c r="Q186" s="95"/>
      <c r="R186" s="15"/>
    </row>
    <row r="187" spans="1:18">
      <c r="A187" s="95"/>
      <c r="B187" s="95"/>
      <c r="C187" s="95"/>
      <c r="D187" s="95"/>
      <c r="E187" s="95"/>
      <c r="F187" s="95"/>
      <c r="G187" s="95"/>
      <c r="H187" s="95"/>
      <c r="I187" s="95"/>
      <c r="J187" s="95"/>
      <c r="K187" s="95"/>
      <c r="L187" s="95"/>
      <c r="M187" s="95"/>
      <c r="N187" s="95"/>
      <c r="O187" s="95"/>
      <c r="P187" s="95"/>
      <c r="Q187" s="95"/>
      <c r="R187" s="15"/>
    </row>
    <row r="188" spans="1:18">
      <c r="A188" s="93"/>
      <c r="B188" s="93"/>
      <c r="C188" s="95"/>
      <c r="D188" s="95"/>
      <c r="E188" s="95"/>
      <c r="F188" s="95"/>
      <c r="G188" s="95"/>
      <c r="H188" s="95"/>
      <c r="I188" s="95"/>
      <c r="J188" s="95"/>
      <c r="K188" s="95"/>
      <c r="L188" s="95"/>
      <c r="M188" s="95"/>
      <c r="N188" s="95"/>
      <c r="O188" s="95"/>
      <c r="P188" s="95"/>
      <c r="Q188" s="95"/>
      <c r="R188" s="15"/>
    </row>
    <row r="189" spans="1:18">
      <c r="A189" s="95"/>
      <c r="B189" s="95"/>
      <c r="C189" s="95"/>
      <c r="D189" s="95"/>
      <c r="E189" s="95"/>
      <c r="F189" s="95"/>
      <c r="G189" s="95"/>
      <c r="H189" s="95"/>
      <c r="I189" s="95"/>
      <c r="J189" s="95"/>
      <c r="K189" s="95"/>
      <c r="L189" s="95"/>
      <c r="M189" s="95"/>
      <c r="N189" s="95"/>
      <c r="O189" s="95"/>
      <c r="P189" s="95"/>
      <c r="Q189" s="95"/>
      <c r="R189" s="15"/>
    </row>
    <row r="190" spans="1:18">
      <c r="A190" s="95"/>
      <c r="B190" s="95"/>
      <c r="C190" s="95"/>
      <c r="D190" s="95"/>
      <c r="E190" s="95"/>
      <c r="F190" s="95"/>
      <c r="G190" s="95"/>
      <c r="H190" s="95"/>
      <c r="I190" s="95"/>
      <c r="J190" s="95"/>
      <c r="K190" s="95"/>
      <c r="L190" s="95"/>
      <c r="M190" s="95"/>
      <c r="N190" s="95"/>
      <c r="O190" s="95"/>
      <c r="P190" s="95"/>
      <c r="Q190" s="15"/>
      <c r="R190" s="97"/>
    </row>
    <row r="191" spans="1:18">
      <c r="A191" s="95"/>
      <c r="B191" s="95"/>
      <c r="C191" s="95"/>
      <c r="D191" s="95"/>
      <c r="E191" s="95"/>
      <c r="F191" s="95"/>
      <c r="G191" s="95"/>
      <c r="H191" s="95"/>
      <c r="I191" s="95"/>
      <c r="J191" s="95"/>
      <c r="K191" s="95"/>
      <c r="L191" s="95"/>
      <c r="M191" s="95"/>
      <c r="N191" s="95"/>
      <c r="O191" s="95"/>
      <c r="P191" s="95"/>
      <c r="Q191" s="95"/>
      <c r="R191" s="15"/>
    </row>
    <row r="192" spans="1:18">
      <c r="A192" s="95"/>
      <c r="B192" s="95"/>
      <c r="C192" s="95"/>
      <c r="D192" s="95"/>
      <c r="E192" s="95"/>
      <c r="F192" s="95"/>
      <c r="G192" s="95"/>
      <c r="H192" s="95"/>
      <c r="I192" s="95"/>
      <c r="J192" s="95"/>
      <c r="K192" s="95"/>
      <c r="L192" s="95"/>
      <c r="M192" s="95"/>
      <c r="N192" s="95"/>
      <c r="O192" s="95"/>
      <c r="P192" s="95"/>
      <c r="Q192" s="95"/>
      <c r="R192" s="15"/>
    </row>
    <row r="193" spans="1:18">
      <c r="A193" s="95"/>
      <c r="B193" s="95"/>
      <c r="C193" s="95"/>
      <c r="D193" s="95"/>
      <c r="E193" s="95"/>
      <c r="F193" s="95"/>
      <c r="G193" s="95"/>
      <c r="H193" s="95"/>
      <c r="I193" s="95"/>
      <c r="J193" s="95"/>
      <c r="K193" s="95"/>
      <c r="L193" s="95"/>
      <c r="M193" s="95"/>
      <c r="N193" s="95"/>
      <c r="O193" s="95"/>
      <c r="P193" s="95"/>
      <c r="Q193" s="95"/>
      <c r="R193" s="15"/>
    </row>
    <row r="194" spans="1:18">
      <c r="A194" s="93"/>
      <c r="B194" s="93"/>
      <c r="C194" s="95"/>
      <c r="D194" s="95"/>
      <c r="E194" s="95"/>
      <c r="F194" s="95"/>
      <c r="G194" s="95"/>
      <c r="H194" s="95"/>
      <c r="I194" s="95"/>
      <c r="J194" s="95"/>
      <c r="K194" s="95"/>
      <c r="L194" s="95"/>
      <c r="M194" s="95"/>
      <c r="N194" s="95"/>
      <c r="O194" s="95"/>
      <c r="P194" s="95"/>
      <c r="Q194" s="95"/>
      <c r="R194" s="15"/>
    </row>
    <row r="195" spans="1:18">
      <c r="A195" s="95"/>
      <c r="B195" s="95"/>
      <c r="C195" s="95"/>
      <c r="D195" s="95"/>
      <c r="E195" s="95"/>
      <c r="F195" s="95"/>
      <c r="G195" s="95"/>
      <c r="H195" s="95"/>
      <c r="I195" s="95"/>
      <c r="J195" s="95"/>
      <c r="K195" s="95"/>
      <c r="L195" s="95"/>
      <c r="M195" s="95"/>
      <c r="N195" s="95"/>
      <c r="O195" s="95"/>
      <c r="P195" s="95"/>
      <c r="Q195" s="95"/>
      <c r="R195" s="15"/>
    </row>
    <row r="196" spans="1:18">
      <c r="A196" s="95"/>
      <c r="B196" s="95"/>
      <c r="C196" s="95"/>
      <c r="D196" s="95"/>
      <c r="E196" s="95"/>
      <c r="F196" s="95"/>
      <c r="G196" s="95"/>
      <c r="H196" s="95"/>
      <c r="I196" s="95"/>
      <c r="J196" s="95"/>
      <c r="K196" s="95"/>
      <c r="L196" s="95"/>
      <c r="M196" s="95"/>
      <c r="N196" s="95"/>
      <c r="O196" s="95"/>
      <c r="P196" s="95"/>
      <c r="Q196" s="15"/>
      <c r="R196" s="97"/>
    </row>
    <row r="197" spans="1:18">
      <c r="A197" s="95"/>
      <c r="B197" s="95"/>
      <c r="C197" s="95"/>
      <c r="D197" s="95"/>
      <c r="E197" s="95"/>
      <c r="F197" s="95"/>
      <c r="G197" s="95"/>
      <c r="H197" s="95"/>
      <c r="I197" s="95"/>
      <c r="J197" s="95"/>
      <c r="K197" s="95"/>
      <c r="L197" s="95"/>
      <c r="M197" s="95"/>
      <c r="N197" s="95"/>
      <c r="O197" s="95"/>
      <c r="P197" s="95"/>
      <c r="Q197" s="95"/>
      <c r="R197" s="15"/>
    </row>
    <row r="198" spans="1:18">
      <c r="A198" s="95"/>
      <c r="B198" s="95"/>
      <c r="C198" s="95"/>
      <c r="D198" s="95"/>
      <c r="E198" s="95"/>
      <c r="F198" s="95"/>
      <c r="G198" s="95"/>
      <c r="H198" s="95"/>
      <c r="I198" s="95"/>
      <c r="J198" s="95"/>
      <c r="K198" s="95"/>
      <c r="L198" s="95"/>
      <c r="M198" s="95"/>
      <c r="N198" s="95"/>
      <c r="O198" s="95"/>
      <c r="P198" s="95"/>
      <c r="Q198" s="95"/>
      <c r="R198" s="15"/>
    </row>
    <row r="199" spans="1:18">
      <c r="A199" s="95"/>
      <c r="B199" s="95"/>
      <c r="C199" s="95"/>
      <c r="D199" s="95"/>
      <c r="E199" s="95"/>
      <c r="F199" s="95"/>
      <c r="G199" s="95"/>
      <c r="H199" s="95"/>
      <c r="I199" s="95"/>
      <c r="J199" s="95"/>
      <c r="K199" s="95"/>
      <c r="L199" s="95"/>
      <c r="M199" s="95"/>
      <c r="N199" s="95"/>
      <c r="O199" s="95"/>
      <c r="P199" s="95"/>
      <c r="Q199" s="95"/>
      <c r="R199" s="15"/>
    </row>
    <row r="200" spans="1:18">
      <c r="A200" s="93"/>
      <c r="B200" s="93"/>
      <c r="C200" s="95"/>
      <c r="D200" s="95"/>
      <c r="E200" s="95"/>
      <c r="F200" s="95"/>
      <c r="G200" s="95"/>
      <c r="H200" s="95"/>
      <c r="I200" s="95"/>
      <c r="J200" s="95"/>
      <c r="K200" s="95"/>
      <c r="L200" s="95"/>
      <c r="M200" s="95"/>
      <c r="N200" s="95"/>
      <c r="O200" s="95"/>
      <c r="P200" s="95"/>
      <c r="Q200" s="95"/>
      <c r="R200" s="15"/>
    </row>
    <row r="201" spans="1:18">
      <c r="A201" s="95"/>
      <c r="B201" s="95"/>
      <c r="C201" s="95"/>
      <c r="D201" s="95"/>
      <c r="E201" s="95"/>
      <c r="F201" s="95"/>
      <c r="G201" s="95"/>
      <c r="H201" s="95"/>
      <c r="I201" s="95"/>
      <c r="J201" s="95"/>
      <c r="K201" s="95"/>
      <c r="L201" s="95"/>
      <c r="M201" s="95"/>
      <c r="N201" s="95"/>
      <c r="O201" s="95"/>
      <c r="P201" s="95"/>
      <c r="Q201" s="95"/>
      <c r="R201" s="15"/>
    </row>
    <row r="202" spans="1:18">
      <c r="A202" s="95"/>
      <c r="B202" s="95"/>
      <c r="C202" s="95"/>
      <c r="D202" s="95"/>
      <c r="E202" s="95"/>
      <c r="F202" s="95"/>
      <c r="G202" s="95"/>
      <c r="H202" s="95"/>
      <c r="I202" s="95"/>
      <c r="J202" s="95"/>
      <c r="K202" s="95"/>
      <c r="L202" s="95"/>
      <c r="M202" s="95"/>
      <c r="N202" s="95"/>
      <c r="O202" s="95"/>
      <c r="P202" s="95"/>
      <c r="Q202" s="95"/>
      <c r="R202" s="15"/>
    </row>
    <row r="203" spans="1:18">
      <c r="A203" s="95"/>
      <c r="B203" s="95"/>
      <c r="C203" s="95"/>
      <c r="D203" s="95"/>
      <c r="E203" s="95"/>
      <c r="F203" s="95"/>
      <c r="G203" s="95"/>
      <c r="H203" s="95"/>
      <c r="I203" s="95"/>
      <c r="J203" s="95"/>
      <c r="K203" s="95"/>
      <c r="L203" s="95"/>
      <c r="M203" s="95"/>
      <c r="N203" s="95"/>
      <c r="O203" s="95"/>
      <c r="P203" s="95"/>
      <c r="Q203" s="95"/>
      <c r="R203" s="15"/>
    </row>
    <row r="204" spans="1:18">
      <c r="A204" s="95"/>
      <c r="B204" s="95"/>
      <c r="C204" s="95"/>
      <c r="D204" s="95"/>
      <c r="E204" s="95"/>
      <c r="F204" s="95"/>
      <c r="G204" s="95"/>
      <c r="H204" s="95"/>
      <c r="I204" s="95"/>
      <c r="J204" s="95"/>
      <c r="K204" s="95"/>
      <c r="L204" s="95"/>
      <c r="M204" s="95"/>
      <c r="N204" s="95"/>
      <c r="O204" s="95"/>
      <c r="P204" s="95"/>
      <c r="Q204" s="95"/>
      <c r="R204" s="15"/>
    </row>
    <row r="205" spans="1:18">
      <c r="A205" s="95"/>
      <c r="B205" s="95"/>
      <c r="C205" s="95"/>
      <c r="D205" s="95"/>
      <c r="E205" s="95"/>
      <c r="F205" s="95"/>
      <c r="G205" s="95"/>
      <c r="H205" s="95"/>
      <c r="I205" s="95"/>
      <c r="J205" s="95"/>
      <c r="K205" s="95"/>
      <c r="L205" s="95"/>
      <c r="M205" s="95"/>
      <c r="N205" s="95"/>
      <c r="O205" s="95"/>
      <c r="P205" s="95"/>
      <c r="Q205" s="95"/>
      <c r="R205" s="15"/>
    </row>
    <row r="206" spans="1:18">
      <c r="A206" s="93"/>
      <c r="B206" s="93"/>
      <c r="C206" s="95"/>
      <c r="D206" s="95"/>
      <c r="E206" s="95"/>
      <c r="F206" s="95"/>
      <c r="G206" s="95"/>
      <c r="H206" s="95"/>
      <c r="I206" s="95"/>
      <c r="J206" s="95"/>
      <c r="K206" s="95"/>
      <c r="L206" s="95"/>
      <c r="M206" s="95"/>
      <c r="N206" s="95"/>
      <c r="O206" s="95"/>
      <c r="P206" s="95"/>
      <c r="Q206" s="95"/>
      <c r="R206" s="15"/>
    </row>
    <row r="207" spans="1:18">
      <c r="A207" s="95"/>
      <c r="B207" s="95"/>
      <c r="C207" s="95"/>
      <c r="D207" s="95"/>
      <c r="E207" s="95"/>
      <c r="F207" s="95"/>
      <c r="G207" s="95"/>
      <c r="H207" s="95"/>
      <c r="I207" s="95"/>
      <c r="J207" s="95"/>
      <c r="K207" s="95"/>
      <c r="L207" s="95"/>
      <c r="M207" s="95"/>
      <c r="N207" s="95"/>
      <c r="O207" s="95"/>
      <c r="P207" s="95"/>
      <c r="Q207" s="95"/>
      <c r="R207" s="15"/>
    </row>
    <row r="208" spans="1:18">
      <c r="A208" s="95"/>
      <c r="B208" s="95"/>
      <c r="C208" s="95"/>
      <c r="D208" s="95"/>
      <c r="E208" s="95"/>
      <c r="F208" s="95"/>
      <c r="G208" s="95"/>
      <c r="H208" s="95"/>
      <c r="I208" s="95"/>
      <c r="J208" s="95"/>
      <c r="K208" s="95"/>
      <c r="L208" s="95"/>
      <c r="M208" s="95"/>
      <c r="N208" s="95"/>
      <c r="O208" s="95"/>
      <c r="P208" s="95"/>
      <c r="Q208" s="95"/>
      <c r="R208" s="15"/>
    </row>
    <row r="209" spans="1:18">
      <c r="A209" s="95"/>
      <c r="B209" s="95"/>
      <c r="C209" s="95"/>
      <c r="D209" s="95"/>
      <c r="E209" s="95"/>
      <c r="F209" s="95"/>
      <c r="G209" s="95"/>
      <c r="H209" s="95"/>
      <c r="I209" s="95"/>
      <c r="J209" s="95"/>
      <c r="K209" s="95"/>
      <c r="L209" s="95"/>
      <c r="M209" s="95"/>
      <c r="N209" s="95"/>
      <c r="O209" s="95"/>
      <c r="P209" s="95"/>
      <c r="Q209" s="95"/>
      <c r="R209" s="15"/>
    </row>
    <row r="210" spans="1:18">
      <c r="A210" s="95"/>
      <c r="B210" s="95"/>
      <c r="C210" s="95"/>
      <c r="D210" s="95"/>
      <c r="E210" s="95"/>
      <c r="F210" s="95"/>
      <c r="G210" s="95"/>
      <c r="H210" s="95"/>
      <c r="I210" s="95"/>
      <c r="J210" s="95"/>
      <c r="K210" s="95"/>
      <c r="L210" s="95"/>
      <c r="M210" s="95"/>
      <c r="N210" s="95"/>
      <c r="O210" s="95"/>
      <c r="P210" s="95"/>
      <c r="Q210" s="95"/>
      <c r="R210" s="15"/>
    </row>
    <row r="211" spans="1:18">
      <c r="A211" s="95"/>
      <c r="B211" s="95"/>
      <c r="C211" s="95"/>
      <c r="D211" s="95"/>
      <c r="E211" s="95"/>
      <c r="F211" s="95"/>
      <c r="G211" s="95"/>
      <c r="H211" s="95"/>
      <c r="I211" s="95"/>
      <c r="J211" s="95"/>
      <c r="K211" s="95"/>
      <c r="L211" s="95"/>
      <c r="M211" s="95"/>
      <c r="N211" s="95"/>
      <c r="O211" s="95"/>
      <c r="P211" s="95"/>
      <c r="Q211" s="95"/>
      <c r="R211" s="15"/>
    </row>
    <row r="212" spans="1:18">
      <c r="A212" s="93"/>
      <c r="B212" s="93"/>
      <c r="C212" s="95"/>
      <c r="D212" s="95"/>
      <c r="E212" s="95"/>
      <c r="F212" s="95"/>
      <c r="G212" s="95"/>
      <c r="H212" s="95"/>
      <c r="I212" s="95"/>
      <c r="J212" s="95"/>
      <c r="K212" s="95"/>
      <c r="L212" s="95"/>
      <c r="M212" s="95"/>
      <c r="N212" s="95"/>
      <c r="O212" s="95"/>
      <c r="P212" s="95"/>
      <c r="Q212" s="95"/>
      <c r="R212" s="15"/>
    </row>
    <row r="213" spans="1:18">
      <c r="A213" s="95"/>
      <c r="B213" s="95"/>
      <c r="C213" s="95"/>
      <c r="D213" s="95"/>
      <c r="E213" s="95"/>
      <c r="F213" s="95"/>
      <c r="G213" s="95"/>
      <c r="H213" s="95"/>
      <c r="I213" s="95"/>
      <c r="J213" s="95"/>
      <c r="K213" s="95"/>
      <c r="L213" s="95"/>
      <c r="M213" s="95"/>
      <c r="N213" s="95"/>
      <c r="O213" s="95"/>
      <c r="P213" s="95"/>
      <c r="Q213" s="95"/>
      <c r="R213" s="15"/>
    </row>
    <row r="214" spans="1:18">
      <c r="A214" s="95"/>
      <c r="B214" s="95"/>
      <c r="C214" s="95"/>
      <c r="D214" s="95"/>
      <c r="E214" s="95"/>
      <c r="F214" s="95"/>
      <c r="G214" s="95"/>
      <c r="H214" s="95"/>
      <c r="I214" s="95"/>
      <c r="J214" s="95"/>
      <c r="K214" s="95"/>
      <c r="L214" s="95"/>
      <c r="M214" s="95"/>
      <c r="N214" s="95"/>
      <c r="O214" s="95"/>
      <c r="P214" s="95"/>
      <c r="Q214" s="95"/>
      <c r="R214" s="15"/>
    </row>
    <row r="215" spans="1:18">
      <c r="A215" s="95"/>
      <c r="B215" s="95"/>
      <c r="C215" s="95"/>
      <c r="D215" s="95"/>
      <c r="E215" s="95"/>
      <c r="F215" s="95"/>
      <c r="G215" s="95"/>
      <c r="H215" s="95"/>
      <c r="I215" s="95"/>
      <c r="J215" s="95"/>
      <c r="K215" s="95"/>
      <c r="L215" s="95"/>
      <c r="M215" s="95"/>
      <c r="N215" s="95"/>
      <c r="O215" s="95"/>
      <c r="P215" s="95"/>
      <c r="Q215" s="95"/>
      <c r="R215" s="15"/>
    </row>
    <row r="216" spans="1:18">
      <c r="A216" s="95"/>
      <c r="B216" s="95"/>
      <c r="C216" s="95"/>
      <c r="D216" s="95"/>
      <c r="E216" s="95"/>
      <c r="F216" s="95"/>
      <c r="G216" s="95"/>
      <c r="H216" s="95"/>
      <c r="I216" s="95"/>
      <c r="J216" s="95"/>
      <c r="K216" s="95"/>
      <c r="L216" s="95"/>
      <c r="M216" s="95"/>
      <c r="N216" s="95"/>
      <c r="O216" s="95"/>
      <c r="P216" s="95"/>
      <c r="Q216" s="95"/>
      <c r="R216" s="15"/>
    </row>
    <row r="217" spans="1:18">
      <c r="A217" s="95"/>
      <c r="B217" s="95"/>
      <c r="C217" s="95"/>
      <c r="D217" s="95"/>
      <c r="E217" s="95"/>
      <c r="F217" s="95"/>
      <c r="G217" s="95"/>
      <c r="H217" s="95"/>
      <c r="I217" s="95"/>
      <c r="J217" s="95"/>
      <c r="K217" s="95"/>
      <c r="L217" s="95"/>
      <c r="M217" s="95"/>
      <c r="N217" s="95"/>
      <c r="O217" s="95"/>
      <c r="P217" s="95"/>
      <c r="Q217" s="95"/>
      <c r="R217" s="15"/>
    </row>
    <row r="218" spans="1:18">
      <c r="A218" s="93"/>
      <c r="B218" s="93"/>
      <c r="C218" s="95"/>
      <c r="D218" s="95"/>
      <c r="E218" s="95"/>
      <c r="F218" s="95"/>
      <c r="G218" s="95"/>
      <c r="H218" s="95"/>
      <c r="I218" s="95"/>
      <c r="J218" s="95"/>
      <c r="K218" s="95"/>
      <c r="L218" s="95"/>
      <c r="M218" s="95"/>
      <c r="N218" s="95"/>
      <c r="O218" s="95"/>
      <c r="P218" s="95"/>
      <c r="Q218" s="95"/>
      <c r="R218" s="15"/>
    </row>
    <row r="219" spans="1:18">
      <c r="A219" s="95"/>
      <c r="B219" s="95"/>
      <c r="C219" s="95"/>
      <c r="D219" s="95"/>
      <c r="E219" s="95"/>
      <c r="F219" s="95"/>
      <c r="G219" s="95"/>
      <c r="H219" s="95"/>
      <c r="I219" s="95"/>
      <c r="J219" s="95"/>
      <c r="K219" s="95"/>
      <c r="L219" s="95"/>
      <c r="M219" s="95"/>
      <c r="N219" s="95"/>
      <c r="O219" s="95"/>
      <c r="P219" s="95"/>
      <c r="Q219" s="95"/>
      <c r="R219" s="15"/>
    </row>
    <row r="220" spans="1:18">
      <c r="A220" s="95"/>
      <c r="B220" s="95"/>
      <c r="C220" s="95"/>
      <c r="D220" s="95"/>
      <c r="E220" s="95"/>
      <c r="F220" s="95"/>
      <c r="G220" s="95"/>
      <c r="H220" s="95"/>
      <c r="I220" s="95"/>
      <c r="J220" s="95"/>
      <c r="K220" s="95"/>
      <c r="L220" s="95"/>
      <c r="M220" s="95"/>
      <c r="N220" s="95"/>
      <c r="O220" s="95"/>
      <c r="P220" s="95"/>
      <c r="Q220" s="95"/>
      <c r="R220" s="15"/>
    </row>
    <row r="221" spans="1:18">
      <c r="A221" s="95"/>
      <c r="B221" s="95"/>
      <c r="C221" s="95"/>
      <c r="D221" s="95"/>
      <c r="E221" s="95"/>
      <c r="F221" s="95"/>
      <c r="G221" s="95"/>
      <c r="H221" s="95"/>
      <c r="I221" s="95"/>
      <c r="J221" s="95"/>
      <c r="K221" s="95"/>
      <c r="L221" s="95"/>
      <c r="M221" s="95"/>
      <c r="N221" s="95"/>
      <c r="O221" s="95"/>
      <c r="P221" s="95"/>
      <c r="Q221" s="95"/>
      <c r="R221" s="15"/>
    </row>
    <row r="222" spans="1:18">
      <c r="A222" s="95"/>
      <c r="B222" s="95"/>
      <c r="C222" s="95"/>
      <c r="D222" s="95"/>
      <c r="E222" s="95"/>
      <c r="F222" s="95"/>
      <c r="G222" s="95"/>
      <c r="H222" s="95"/>
      <c r="I222" s="95"/>
      <c r="J222" s="95"/>
      <c r="K222" s="95"/>
      <c r="L222" s="95"/>
      <c r="M222" s="95"/>
      <c r="N222" s="95"/>
      <c r="O222" s="95"/>
      <c r="P222" s="95"/>
      <c r="Q222" s="95"/>
      <c r="R222" s="15"/>
    </row>
    <row r="223" spans="1:18">
      <c r="A223" s="95"/>
      <c r="B223" s="95"/>
      <c r="C223" s="95"/>
      <c r="D223" s="95"/>
      <c r="E223" s="95"/>
      <c r="F223" s="95"/>
      <c r="G223" s="95"/>
      <c r="H223" s="95"/>
      <c r="I223" s="95"/>
      <c r="J223" s="95"/>
      <c r="K223" s="95"/>
      <c r="L223" s="95"/>
      <c r="M223" s="95"/>
      <c r="N223" s="95"/>
      <c r="O223" s="95"/>
      <c r="P223" s="95"/>
      <c r="Q223" s="95"/>
      <c r="R223" s="15"/>
    </row>
    <row r="224" spans="1:18">
      <c r="A224" s="93"/>
      <c r="B224" s="93"/>
      <c r="C224" s="95"/>
      <c r="D224" s="95"/>
      <c r="E224" s="95"/>
      <c r="F224" s="95"/>
      <c r="G224" s="95"/>
      <c r="H224" s="95"/>
      <c r="I224" s="95"/>
      <c r="J224" s="95"/>
      <c r="K224" s="95"/>
      <c r="L224" s="95"/>
      <c r="M224" s="95"/>
      <c r="N224" s="95"/>
      <c r="O224" s="95"/>
      <c r="P224" s="95"/>
      <c r="Q224" s="95"/>
      <c r="R224" s="15"/>
    </row>
    <row r="225" spans="1:18">
      <c r="A225" s="95"/>
      <c r="B225" s="95"/>
      <c r="C225" s="95"/>
      <c r="D225" s="95"/>
      <c r="E225" s="95"/>
      <c r="F225" s="95"/>
      <c r="G225" s="95"/>
      <c r="H225" s="95"/>
      <c r="I225" s="95"/>
      <c r="J225" s="95"/>
      <c r="K225" s="95"/>
      <c r="L225" s="95"/>
      <c r="M225" s="95"/>
      <c r="N225" s="95"/>
      <c r="O225" s="95"/>
      <c r="P225" s="95"/>
      <c r="Q225" s="95"/>
      <c r="R225" s="15"/>
    </row>
    <row r="226" spans="1:18">
      <c r="A226" s="95"/>
      <c r="B226" s="95"/>
      <c r="C226" s="95"/>
      <c r="D226" s="95"/>
      <c r="E226" s="95"/>
      <c r="F226" s="95"/>
      <c r="G226" s="95"/>
      <c r="H226" s="95"/>
      <c r="I226" s="95"/>
      <c r="J226" s="95"/>
      <c r="K226" s="95"/>
      <c r="L226" s="95"/>
      <c r="M226" s="95"/>
      <c r="N226" s="95"/>
      <c r="O226" s="95"/>
      <c r="P226" s="95"/>
      <c r="Q226" s="95"/>
      <c r="R226" s="15"/>
    </row>
    <row r="227" spans="1:18">
      <c r="A227" s="95"/>
      <c r="B227" s="95"/>
      <c r="C227" s="95"/>
      <c r="D227" s="95"/>
      <c r="E227" s="95"/>
      <c r="F227" s="95"/>
      <c r="G227" s="95"/>
      <c r="H227" s="95"/>
      <c r="I227" s="95"/>
      <c r="J227" s="95"/>
      <c r="K227" s="95"/>
      <c r="L227" s="95"/>
      <c r="M227" s="95"/>
      <c r="N227" s="95"/>
      <c r="O227" s="95"/>
      <c r="P227" s="95"/>
      <c r="Q227" s="95"/>
      <c r="R227" s="15"/>
    </row>
    <row r="228" spans="1:18">
      <c r="A228" s="95"/>
      <c r="B228" s="95"/>
      <c r="C228" s="95"/>
      <c r="D228" s="95"/>
      <c r="E228" s="95"/>
      <c r="F228" s="95"/>
      <c r="G228" s="95"/>
      <c r="H228" s="95"/>
      <c r="I228" s="95"/>
      <c r="J228" s="95"/>
      <c r="K228" s="95"/>
      <c r="L228" s="95"/>
      <c r="M228" s="95"/>
      <c r="N228" s="95"/>
      <c r="O228" s="95"/>
      <c r="P228" s="95"/>
      <c r="Q228" s="95"/>
      <c r="R228" s="15"/>
    </row>
    <row r="229" spans="1:18">
      <c r="A229" s="95"/>
      <c r="B229" s="95"/>
      <c r="C229" s="95"/>
      <c r="D229" s="95"/>
      <c r="E229" s="95"/>
      <c r="F229" s="95"/>
      <c r="G229" s="95"/>
      <c r="H229" s="95"/>
      <c r="I229" s="95"/>
      <c r="J229" s="95"/>
      <c r="K229" s="95"/>
      <c r="L229" s="95"/>
      <c r="M229" s="95"/>
      <c r="N229" s="95"/>
      <c r="O229" s="95"/>
      <c r="P229" s="95"/>
      <c r="Q229" s="95"/>
      <c r="R229" s="15"/>
    </row>
    <row r="230" spans="1:18">
      <c r="A230" s="93"/>
      <c r="B230" s="93"/>
      <c r="C230" s="95"/>
      <c r="D230" s="95"/>
      <c r="E230" s="95"/>
      <c r="F230" s="95"/>
      <c r="G230" s="95"/>
      <c r="H230" s="95"/>
      <c r="I230" s="95"/>
      <c r="J230" s="95"/>
      <c r="K230" s="95"/>
      <c r="L230" s="95"/>
      <c r="M230" s="95"/>
      <c r="N230" s="95"/>
      <c r="O230" s="95"/>
      <c r="P230" s="95"/>
      <c r="Q230" s="95"/>
      <c r="R230" s="15"/>
    </row>
    <row r="231" spans="1:18">
      <c r="A231" s="95"/>
      <c r="B231" s="95"/>
      <c r="C231" s="95"/>
      <c r="D231" s="95"/>
      <c r="E231" s="95"/>
      <c r="F231" s="95"/>
      <c r="G231" s="95"/>
      <c r="H231" s="95"/>
      <c r="I231" s="95"/>
      <c r="J231" s="95"/>
      <c r="K231" s="95"/>
      <c r="L231" s="95"/>
      <c r="M231" s="95"/>
      <c r="N231" s="95"/>
      <c r="O231" s="95"/>
      <c r="P231" s="95"/>
      <c r="Q231" s="95"/>
      <c r="R231" s="15"/>
    </row>
    <row r="232" spans="1:18">
      <c r="A232" s="95"/>
      <c r="B232" s="95"/>
      <c r="C232" s="95"/>
      <c r="D232" s="95"/>
      <c r="E232" s="95"/>
      <c r="F232" s="95"/>
      <c r="G232" s="95"/>
      <c r="H232" s="95"/>
      <c r="I232" s="95"/>
      <c r="J232" s="95"/>
      <c r="K232" s="95"/>
      <c r="L232" s="95"/>
      <c r="M232" s="95"/>
      <c r="N232" s="95"/>
      <c r="O232" s="95"/>
      <c r="P232" s="95"/>
      <c r="Q232" s="95"/>
      <c r="R232" s="15"/>
    </row>
    <row r="233" spans="1:18">
      <c r="A233" s="95"/>
      <c r="B233" s="95"/>
      <c r="C233" s="95"/>
      <c r="D233" s="95"/>
      <c r="E233" s="95"/>
      <c r="F233" s="95"/>
      <c r="G233" s="95"/>
      <c r="H233" s="95"/>
      <c r="I233" s="95"/>
      <c r="J233" s="95"/>
      <c r="K233" s="95"/>
      <c r="L233" s="95"/>
      <c r="M233" s="95"/>
      <c r="N233" s="95"/>
      <c r="O233" s="95"/>
      <c r="P233" s="95"/>
      <c r="Q233" s="95"/>
      <c r="R233" s="15"/>
    </row>
    <row r="234" spans="1:18">
      <c r="A234" s="95"/>
      <c r="B234" s="95"/>
      <c r="C234" s="95"/>
      <c r="D234" s="95"/>
      <c r="E234" s="95"/>
      <c r="F234" s="95"/>
      <c r="G234" s="95"/>
      <c r="H234" s="95"/>
      <c r="I234" s="95"/>
      <c r="J234" s="95"/>
      <c r="K234" s="95"/>
      <c r="L234" s="95"/>
      <c r="M234" s="95"/>
      <c r="N234" s="95"/>
      <c r="O234" s="95"/>
      <c r="P234" s="95"/>
      <c r="Q234" s="95"/>
      <c r="R234" s="15"/>
    </row>
    <row r="235" spans="1:18">
      <c r="A235" s="95"/>
      <c r="B235" s="95"/>
      <c r="C235" s="95"/>
      <c r="D235" s="95"/>
      <c r="E235" s="95"/>
      <c r="F235" s="95"/>
      <c r="G235" s="95"/>
      <c r="H235" s="95"/>
      <c r="I235" s="95"/>
      <c r="J235" s="95"/>
      <c r="K235" s="95"/>
      <c r="L235" s="95"/>
      <c r="M235" s="95"/>
      <c r="N235" s="95"/>
      <c r="O235" s="95"/>
      <c r="P235" s="95"/>
      <c r="Q235" s="95"/>
      <c r="R235" s="15"/>
    </row>
    <row r="236" spans="1:18">
      <c r="A236" s="93"/>
      <c r="B236" s="93"/>
      <c r="C236" s="95"/>
      <c r="D236" s="95"/>
      <c r="E236" s="95"/>
      <c r="F236" s="95"/>
      <c r="G236" s="95"/>
      <c r="H236" s="95"/>
      <c r="I236" s="95"/>
      <c r="J236" s="95"/>
      <c r="K236" s="95"/>
      <c r="L236" s="95"/>
      <c r="M236" s="95"/>
      <c r="N236" s="95"/>
      <c r="O236" s="95"/>
      <c r="P236" s="95"/>
      <c r="Q236" s="95"/>
      <c r="R236" s="15"/>
    </row>
    <row r="237" spans="1:18">
      <c r="A237" s="95"/>
      <c r="B237" s="95"/>
      <c r="C237" s="95"/>
      <c r="D237" s="95"/>
      <c r="E237" s="95"/>
      <c r="F237" s="95"/>
      <c r="G237" s="95"/>
      <c r="H237" s="95"/>
      <c r="I237" s="95"/>
      <c r="J237" s="95"/>
      <c r="K237" s="95"/>
      <c r="L237" s="95"/>
      <c r="M237" s="95"/>
      <c r="N237" s="95"/>
      <c r="O237" s="95"/>
      <c r="P237" s="95"/>
      <c r="Q237" s="95"/>
      <c r="R237" s="15"/>
    </row>
    <row r="238" spans="1:18">
      <c r="A238" s="95"/>
      <c r="B238" s="95"/>
      <c r="C238" s="95"/>
      <c r="D238" s="95"/>
      <c r="E238" s="95"/>
      <c r="F238" s="95"/>
      <c r="G238" s="95"/>
      <c r="H238" s="95"/>
      <c r="I238" s="95"/>
      <c r="J238" s="95"/>
      <c r="K238" s="95"/>
      <c r="L238" s="95"/>
      <c r="M238" s="95"/>
      <c r="N238" s="95"/>
      <c r="O238" s="95"/>
      <c r="P238" s="95"/>
      <c r="Q238" s="95"/>
      <c r="R238" s="15"/>
    </row>
    <row r="239" spans="1:18">
      <c r="A239" s="95"/>
      <c r="B239" s="95"/>
      <c r="C239" s="95"/>
      <c r="D239" s="95"/>
      <c r="E239" s="95"/>
      <c r="F239" s="95"/>
      <c r="G239" s="95"/>
      <c r="H239" s="95"/>
      <c r="I239" s="95"/>
      <c r="J239" s="95"/>
      <c r="K239" s="95"/>
      <c r="L239" s="95"/>
      <c r="M239" s="95"/>
      <c r="N239" s="95"/>
      <c r="O239" s="95"/>
      <c r="P239" s="95"/>
      <c r="Q239" s="95"/>
      <c r="R239" s="15"/>
    </row>
    <row r="240" spans="1:18">
      <c r="A240" s="95"/>
      <c r="B240" s="95"/>
      <c r="C240" s="95"/>
      <c r="D240" s="95"/>
      <c r="E240" s="95"/>
      <c r="F240" s="95"/>
      <c r="G240" s="95"/>
      <c r="H240" s="95"/>
      <c r="I240" s="95"/>
      <c r="J240" s="95"/>
      <c r="K240" s="95"/>
      <c r="L240" s="95"/>
      <c r="M240" s="95"/>
      <c r="N240" s="95"/>
      <c r="O240" s="95"/>
      <c r="P240" s="95"/>
      <c r="Q240" s="95"/>
      <c r="R240" s="15"/>
    </row>
    <row r="241" spans="1:18">
      <c r="A241" s="95"/>
      <c r="B241" s="95"/>
      <c r="C241" s="95"/>
      <c r="D241" s="95"/>
      <c r="E241" s="95"/>
      <c r="F241" s="95"/>
      <c r="G241" s="95"/>
      <c r="H241" s="95"/>
      <c r="I241" s="95"/>
      <c r="J241" s="95"/>
      <c r="K241" s="95"/>
      <c r="L241" s="95"/>
      <c r="M241" s="95"/>
      <c r="N241" s="95"/>
      <c r="O241" s="95"/>
      <c r="P241" s="95"/>
      <c r="Q241" s="95"/>
      <c r="R241" s="15"/>
    </row>
    <row r="242" spans="1:18">
      <c r="A242" s="93"/>
      <c r="B242" s="93"/>
      <c r="C242" s="95"/>
      <c r="D242" s="95"/>
      <c r="E242" s="95"/>
      <c r="F242" s="95"/>
      <c r="G242" s="95"/>
      <c r="H242" s="95"/>
      <c r="I242" s="95"/>
      <c r="J242" s="95"/>
      <c r="K242" s="95"/>
      <c r="L242" s="95"/>
      <c r="M242" s="95"/>
      <c r="N242" s="95"/>
      <c r="O242" s="95"/>
      <c r="P242" s="95"/>
      <c r="Q242" s="95"/>
      <c r="R242" s="15"/>
    </row>
    <row r="243" spans="1:18">
      <c r="A243" s="95"/>
      <c r="B243" s="95"/>
      <c r="C243" s="95"/>
      <c r="D243" s="95"/>
      <c r="E243" s="95"/>
      <c r="F243" s="95"/>
      <c r="G243" s="95"/>
      <c r="H243" s="95"/>
      <c r="I243" s="95"/>
      <c r="J243" s="95"/>
      <c r="K243" s="95"/>
      <c r="L243" s="95"/>
      <c r="M243" s="95"/>
      <c r="N243" s="95"/>
      <c r="O243" s="95"/>
      <c r="P243" s="95"/>
      <c r="Q243" s="95"/>
      <c r="R243" s="15"/>
    </row>
    <row r="244" spans="1:18">
      <c r="A244" s="95"/>
      <c r="B244" s="95"/>
      <c r="C244" s="95"/>
      <c r="D244" s="95"/>
      <c r="E244" s="95"/>
      <c r="F244" s="95"/>
      <c r="G244" s="95"/>
      <c r="H244" s="95"/>
      <c r="I244" s="95"/>
      <c r="J244" s="95"/>
      <c r="K244" s="95"/>
      <c r="L244" s="95"/>
      <c r="M244" s="95"/>
      <c r="N244" s="95"/>
      <c r="O244" s="95"/>
      <c r="P244" s="95"/>
      <c r="Q244" s="95"/>
      <c r="R244" s="15"/>
    </row>
    <row r="245" spans="1:18">
      <c r="A245" s="95"/>
      <c r="B245" s="95"/>
      <c r="C245" s="95"/>
      <c r="D245" s="95"/>
      <c r="E245" s="95"/>
      <c r="F245" s="95"/>
      <c r="G245" s="95"/>
      <c r="H245" s="95"/>
      <c r="I245" s="95"/>
      <c r="J245" s="95"/>
      <c r="K245" s="95"/>
      <c r="L245" s="95"/>
      <c r="M245" s="95"/>
      <c r="N245" s="95"/>
      <c r="O245" s="95"/>
      <c r="P245" s="95"/>
      <c r="Q245" s="95"/>
      <c r="R245" s="15"/>
    </row>
    <row r="246" spans="1:18">
      <c r="A246" s="95"/>
      <c r="B246" s="95"/>
      <c r="C246" s="95"/>
      <c r="D246" s="95"/>
      <c r="E246" s="95"/>
      <c r="F246" s="95"/>
      <c r="G246" s="95"/>
      <c r="H246" s="95"/>
      <c r="I246" s="95"/>
      <c r="J246" s="95"/>
      <c r="K246" s="95"/>
      <c r="L246" s="95"/>
      <c r="M246" s="95"/>
      <c r="N246" s="95"/>
      <c r="O246" s="95"/>
      <c r="P246" s="95"/>
      <c r="Q246" s="95"/>
      <c r="R246" s="15"/>
    </row>
    <row r="247" spans="1:18">
      <c r="A247" s="95"/>
      <c r="B247" s="95"/>
      <c r="C247" s="95"/>
      <c r="D247" s="95"/>
      <c r="E247" s="95"/>
      <c r="F247" s="95"/>
      <c r="G247" s="95"/>
      <c r="H247" s="95"/>
      <c r="I247" s="95"/>
      <c r="J247" s="95"/>
      <c r="K247" s="95"/>
      <c r="L247" s="95"/>
      <c r="M247" s="95"/>
      <c r="N247" s="95"/>
      <c r="O247" s="95"/>
      <c r="P247" s="95"/>
      <c r="Q247" s="95"/>
      <c r="R247" s="15"/>
    </row>
    <row r="248" spans="1:18">
      <c r="A248" s="93"/>
      <c r="B248" s="93"/>
      <c r="C248" s="95"/>
      <c r="D248" s="95"/>
      <c r="E248" s="95"/>
      <c r="F248" s="95"/>
      <c r="G248" s="95"/>
      <c r="H248" s="95"/>
      <c r="I248" s="95"/>
      <c r="J248" s="95"/>
      <c r="K248" s="95"/>
      <c r="L248" s="95"/>
      <c r="M248" s="95"/>
      <c r="N248" s="95"/>
      <c r="O248" s="95"/>
      <c r="P248" s="95"/>
      <c r="Q248" s="95"/>
      <c r="R248" s="15"/>
    </row>
    <row r="249" spans="1:18">
      <c r="A249" s="95"/>
      <c r="B249" s="95"/>
      <c r="C249" s="95"/>
      <c r="D249" s="95"/>
      <c r="E249" s="95"/>
      <c r="F249" s="95"/>
      <c r="G249" s="95"/>
      <c r="H249" s="95"/>
      <c r="I249" s="95"/>
      <c r="J249" s="95"/>
      <c r="K249" s="95"/>
      <c r="L249" s="95"/>
      <c r="M249" s="95"/>
      <c r="N249" s="95"/>
      <c r="O249" s="95"/>
      <c r="P249" s="95"/>
      <c r="Q249" s="95"/>
      <c r="R249" s="15"/>
    </row>
    <row r="250" spans="1:18">
      <c r="A250" s="95"/>
      <c r="B250" s="95"/>
      <c r="C250" s="95"/>
      <c r="D250" s="95"/>
      <c r="E250" s="95"/>
      <c r="F250" s="95"/>
      <c r="G250" s="95"/>
      <c r="H250" s="95"/>
      <c r="I250" s="95"/>
      <c r="J250" s="95"/>
      <c r="K250" s="95"/>
      <c r="L250" s="95"/>
      <c r="M250" s="95"/>
      <c r="N250" s="95"/>
      <c r="O250" s="95"/>
      <c r="P250" s="95"/>
      <c r="Q250" s="95"/>
      <c r="R250" s="15"/>
    </row>
    <row r="251" spans="1:18">
      <c r="A251" s="95"/>
      <c r="B251" s="95"/>
      <c r="C251" s="95"/>
      <c r="D251" s="95"/>
      <c r="E251" s="95"/>
      <c r="F251" s="95"/>
      <c r="G251" s="95"/>
      <c r="H251" s="95"/>
      <c r="I251" s="95"/>
      <c r="J251" s="95"/>
      <c r="K251" s="95"/>
      <c r="L251" s="95"/>
      <c r="M251" s="95"/>
      <c r="N251" s="95"/>
      <c r="O251" s="95"/>
      <c r="P251" s="95"/>
      <c r="Q251" s="95"/>
      <c r="R251" s="15"/>
    </row>
    <row r="252" spans="1:18">
      <c r="A252" s="95"/>
      <c r="B252" s="95"/>
      <c r="C252" s="95"/>
      <c r="D252" s="95"/>
      <c r="E252" s="95"/>
      <c r="F252" s="95"/>
      <c r="G252" s="95"/>
      <c r="H252" s="95"/>
      <c r="I252" s="95"/>
      <c r="J252" s="95"/>
      <c r="K252" s="95"/>
      <c r="L252" s="95"/>
      <c r="M252" s="95"/>
      <c r="N252" s="95"/>
      <c r="O252" s="95"/>
      <c r="P252" s="95"/>
      <c r="Q252" s="95"/>
      <c r="R252" s="15"/>
    </row>
    <row r="253" spans="1:18">
      <c r="A253" s="95"/>
      <c r="B253" s="95"/>
      <c r="C253" s="95"/>
      <c r="D253" s="95"/>
      <c r="E253" s="95"/>
      <c r="F253" s="95"/>
      <c r="G253" s="95"/>
      <c r="H253" s="95"/>
      <c r="I253" s="95"/>
      <c r="J253" s="95"/>
      <c r="K253" s="95"/>
      <c r="L253" s="95"/>
      <c r="M253" s="95"/>
      <c r="N253" s="95"/>
      <c r="O253" s="95"/>
      <c r="P253" s="95"/>
      <c r="Q253" s="95"/>
      <c r="R253" s="15"/>
    </row>
    <row r="254" spans="1:18">
      <c r="A254" s="93"/>
      <c r="B254" s="93"/>
      <c r="C254" s="95"/>
      <c r="D254" s="95"/>
      <c r="E254" s="95"/>
      <c r="F254" s="95"/>
      <c r="G254" s="95"/>
      <c r="H254" s="95"/>
      <c r="I254" s="95"/>
      <c r="J254" s="95"/>
      <c r="K254" s="95"/>
      <c r="L254" s="95"/>
      <c r="M254" s="95"/>
      <c r="N254" s="95"/>
      <c r="O254" s="95"/>
      <c r="P254" s="95"/>
      <c r="Q254" s="95"/>
      <c r="R254" s="15"/>
    </row>
    <row r="255" spans="1:18">
      <c r="A255" s="95"/>
      <c r="B255" s="95"/>
      <c r="C255" s="95"/>
      <c r="D255" s="95"/>
      <c r="E255" s="95"/>
      <c r="F255" s="95"/>
      <c r="G255" s="95"/>
      <c r="H255" s="95"/>
      <c r="I255" s="95"/>
      <c r="J255" s="95"/>
      <c r="K255" s="95"/>
      <c r="L255" s="95"/>
      <c r="M255" s="95"/>
      <c r="N255" s="95"/>
      <c r="O255" s="95"/>
      <c r="P255" s="95"/>
      <c r="Q255" s="95"/>
      <c r="R255" s="15"/>
    </row>
    <row r="256" spans="1:18">
      <c r="A256" s="95"/>
      <c r="B256" s="95"/>
      <c r="C256" s="95"/>
      <c r="D256" s="95"/>
      <c r="E256" s="95"/>
      <c r="F256" s="95"/>
      <c r="G256" s="95"/>
      <c r="H256" s="95"/>
      <c r="I256" s="95"/>
      <c r="J256" s="95"/>
      <c r="K256" s="95"/>
      <c r="L256" s="95"/>
      <c r="M256" s="95"/>
      <c r="N256" s="95"/>
      <c r="O256" s="95"/>
      <c r="P256" s="95"/>
      <c r="Q256" s="95"/>
      <c r="R256" s="15"/>
    </row>
    <row r="257" spans="1:18">
      <c r="A257" s="95"/>
      <c r="B257" s="95"/>
      <c r="C257" s="95"/>
      <c r="D257" s="95"/>
      <c r="E257" s="95"/>
      <c r="F257" s="95"/>
      <c r="G257" s="95"/>
      <c r="H257" s="95"/>
      <c r="I257" s="95"/>
      <c r="J257" s="95"/>
      <c r="K257" s="95"/>
      <c r="L257" s="95"/>
      <c r="M257" s="95"/>
      <c r="N257" s="95"/>
      <c r="O257" s="95"/>
      <c r="P257" s="95"/>
      <c r="Q257" s="95"/>
      <c r="R257" s="15"/>
    </row>
    <row r="258" spans="1:18">
      <c r="A258" s="95"/>
      <c r="B258" s="95"/>
      <c r="C258" s="95"/>
      <c r="D258" s="95"/>
      <c r="E258" s="95"/>
      <c r="F258" s="95"/>
      <c r="G258" s="95"/>
      <c r="H258" s="95"/>
      <c r="I258" s="95"/>
      <c r="J258" s="95"/>
      <c r="K258" s="95"/>
      <c r="L258" s="95"/>
      <c r="M258" s="95"/>
      <c r="N258" s="95"/>
      <c r="O258" s="95"/>
      <c r="P258" s="95"/>
      <c r="Q258" s="95"/>
      <c r="R258" s="15"/>
    </row>
    <row r="259" spans="1:18">
      <c r="A259" s="15"/>
      <c r="B259" s="15"/>
      <c r="C259" s="15"/>
      <c r="D259" s="15"/>
      <c r="E259" s="15"/>
      <c r="F259" s="15"/>
      <c r="G259" s="15"/>
      <c r="H259" s="15"/>
      <c r="I259" s="15"/>
      <c r="J259" s="15"/>
      <c r="K259" s="15"/>
      <c r="L259" s="15"/>
      <c r="M259" s="15"/>
      <c r="N259" s="15"/>
      <c r="O259" s="15"/>
      <c r="P259" s="15"/>
      <c r="Q259" s="15"/>
      <c r="R259" s="15"/>
    </row>
    <row r="260" spans="1:18">
      <c r="A260" s="15"/>
      <c r="B260" s="15"/>
      <c r="C260" s="15"/>
      <c r="D260" s="15"/>
      <c r="E260" s="15"/>
      <c r="F260" s="15"/>
      <c r="G260" s="15"/>
      <c r="H260" s="15"/>
      <c r="I260" s="15"/>
      <c r="J260" s="15"/>
      <c r="K260" s="15"/>
      <c r="L260" s="15"/>
      <c r="M260" s="15"/>
      <c r="N260" s="15"/>
      <c r="O260" s="15"/>
      <c r="P260" s="15"/>
      <c r="Q260" s="15"/>
      <c r="R260" s="15"/>
    </row>
  </sheetData>
  <sheetProtection formatCells="0" formatColumns="0" formatRows="0"/>
  <mergeCells count="15">
    <mergeCell ref="A1:X1"/>
    <mergeCell ref="A17:B17"/>
    <mergeCell ref="A18:B18"/>
    <mergeCell ref="A27:B27"/>
    <mergeCell ref="A35:B35"/>
    <mergeCell ref="A16:B16"/>
    <mergeCell ref="A5:B5"/>
    <mergeCell ref="A6:B6"/>
    <mergeCell ref="A7:B7"/>
    <mergeCell ref="A12:B12"/>
    <mergeCell ref="A59:C59"/>
    <mergeCell ref="A60:C60"/>
    <mergeCell ref="A55:C55"/>
    <mergeCell ref="A58:C58"/>
    <mergeCell ref="A62:X62"/>
  </mergeCells>
  <phoneticPr fontId="17" type="noConversion"/>
  <conditionalFormatting sqref="D58:X58">
    <cfRule type="expression" dxfId="20" priority="2">
      <formula>D$56&lt;0</formula>
    </cfRule>
  </conditionalFormatting>
  <printOptions horizontalCentered="1"/>
  <pageMargins left="0.25" right="0.25" top="0.85" bottom="0.5" header="0.25" footer="0.25"/>
  <pageSetup scale="53" firstPageNumber="9" orientation="landscape" r:id="rId1"/>
  <headerFooter>
    <oddHeader xml:space="preserve">&amp;LState of California
Department of Housing and Community Development
Committee Date: 6/25/2020&amp;RBusiness, Consumer Services and Housing Agency
Award Date: 6/26/2020
Contract No: 20-NPLH-14571 (Comp)&amp;KFF0000
</oddHeader>
    <oddFooter>&amp;L&amp;"Times New Roman,Italic"NOFA: September 27, 2019&amp;C&amp;"Times New Roman,Italic"Page &amp;P&amp;R&amp;"Times New Roman,Italic"&amp;F</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pageSetUpPr fitToPage="1"/>
  </sheetPr>
  <dimension ref="A1:AC55"/>
  <sheetViews>
    <sheetView showGridLines="0" zoomScaleNormal="100" workbookViewId="0">
      <pane xSplit="5" ySplit="8" topLeftCell="F9" activePane="bottomRight" state="frozen"/>
      <selection activeCell="C3" sqref="C3:F3"/>
      <selection pane="topRight" activeCell="C3" sqref="C3:F3"/>
      <selection pane="bottomLeft" activeCell="C3" sqref="C3:F3"/>
      <selection pane="bottomRight" activeCell="X56" sqref="X56"/>
    </sheetView>
  </sheetViews>
  <sheetFormatPr defaultColWidth="9.140625" defaultRowHeight="12.75"/>
  <cols>
    <col min="1" max="1" width="9.42578125" style="10" customWidth="1"/>
    <col min="2" max="2" width="23.42578125" style="10" customWidth="1"/>
    <col min="3" max="3" width="13.28515625" style="137" customWidth="1"/>
    <col min="4" max="4" width="8.28515625" style="137" bestFit="1" customWidth="1"/>
    <col min="5" max="5" width="9.140625" style="137" customWidth="1"/>
    <col min="6" max="6" width="20.140625" style="137" customWidth="1"/>
    <col min="7" max="17" width="10.28515625" style="137" customWidth="1"/>
    <col min="18" max="25" width="10.28515625" style="137" bestFit="1" customWidth="1"/>
    <col min="26" max="27" width="9.140625" style="10"/>
    <col min="28" max="28" width="9.140625" style="10" hidden="1" customWidth="1"/>
    <col min="29" max="16384" width="9.140625" style="10"/>
  </cols>
  <sheetData>
    <row r="1" spans="1:29" ht="20.25" customHeight="1">
      <c r="A1" s="929" t="str">
        <f>CONCATENATE("HomekeyCash Flow for 24-Month Operating Subsidy",Summary!C3)</f>
        <v>HomekeyCash Flow for 24-Month Operating SubsidyAmerica's Best Value Inn - Corte Madera Motel</v>
      </c>
      <c r="B1" s="929"/>
      <c r="C1" s="929"/>
      <c r="D1" s="929"/>
      <c r="E1" s="929"/>
      <c r="F1" s="929"/>
      <c r="G1" s="929"/>
      <c r="H1" s="930"/>
      <c r="I1" s="931" t="s">
        <v>637</v>
      </c>
      <c r="J1" s="933" t="s">
        <v>638</v>
      </c>
      <c r="K1" s="935" t="s">
        <v>639</v>
      </c>
      <c r="L1" s="937" t="s">
        <v>640</v>
      </c>
      <c r="M1" s="939" t="s">
        <v>641</v>
      </c>
      <c r="N1" s="945" t="s">
        <v>642</v>
      </c>
      <c r="O1" s="947" t="s">
        <v>643</v>
      </c>
      <c r="P1" s="949" t="s">
        <v>644</v>
      </c>
      <c r="Q1" s="951" t="s">
        <v>645</v>
      </c>
      <c r="R1" s="925" t="s">
        <v>646</v>
      </c>
      <c r="S1" s="927" t="s">
        <v>647</v>
      </c>
      <c r="T1" s="915" t="s">
        <v>648</v>
      </c>
      <c r="U1" s="917" t="s">
        <v>649</v>
      </c>
      <c r="V1" s="919" t="s">
        <v>650</v>
      </c>
      <c r="W1" s="921" t="s">
        <v>651</v>
      </c>
      <c r="X1" s="923" t="s">
        <v>652</v>
      </c>
    </row>
    <row r="2" spans="1:29" ht="20.25" customHeight="1">
      <c r="A2" s="941" t="s">
        <v>653</v>
      </c>
      <c r="B2" s="941"/>
      <c r="C2" s="315" t="s">
        <v>654</v>
      </c>
      <c r="D2" s="942" t="s">
        <v>694</v>
      </c>
      <c r="E2" s="942"/>
      <c r="F2" s="942"/>
      <c r="G2" s="943">
        <f>IF(C5=0,0,12000)</f>
        <v>12000</v>
      </c>
      <c r="H2" s="944"/>
      <c r="I2" s="932"/>
      <c r="J2" s="934"/>
      <c r="K2" s="936"/>
      <c r="L2" s="938"/>
      <c r="M2" s="940"/>
      <c r="N2" s="946"/>
      <c r="O2" s="948"/>
      <c r="P2" s="950"/>
      <c r="Q2" s="952"/>
      <c r="R2" s="926"/>
      <c r="S2" s="928"/>
      <c r="T2" s="916"/>
      <c r="U2" s="918"/>
      <c r="V2" s="920"/>
      <c r="W2" s="922"/>
      <c r="X2" s="924"/>
    </row>
    <row r="3" spans="1:29" ht="14.45" customHeight="1">
      <c r="A3" s="953" t="s">
        <v>655</v>
      </c>
      <c r="B3" s="953"/>
      <c r="C3" s="274" t="str">
        <f>IF(Summary!C6=0,"",Summary!C6)</f>
        <v>Marin</v>
      </c>
      <c r="D3" s="954" t="s">
        <v>695</v>
      </c>
      <c r="E3" s="954"/>
      <c r="F3" s="954"/>
      <c r="G3" s="955">
        <f>IF(C2="9%",Y7,C5*G2)</f>
        <v>204000</v>
      </c>
      <c r="H3" s="956"/>
      <c r="I3" s="138" t="s">
        <v>656</v>
      </c>
      <c r="J3" s="275" t="e">
        <f>IF($C$3="","",VLOOKUP($AB$3,#REF!,2,FALSE))</f>
        <v>#REF!</v>
      </c>
      <c r="K3" s="139"/>
      <c r="L3" s="339" t="e">
        <f>IF($C$3="","",J3*K3)</f>
        <v>#REF!</v>
      </c>
      <c r="M3" s="275" t="e">
        <f>IF($C$3="","",VLOOKUP($AB$3,#REF!,3,FALSE))</f>
        <v>#REF!</v>
      </c>
      <c r="N3" s="139"/>
      <c r="O3" s="340" t="e">
        <f>IF($C$3="","",M3*N3)</f>
        <v>#REF!</v>
      </c>
      <c r="P3" s="275" t="e">
        <f>IF($C$3="","",VLOOKUP($AB$3,#REF!,4,FALSE))</f>
        <v>#REF!</v>
      </c>
      <c r="Q3" s="139"/>
      <c r="R3" s="341" t="e">
        <f>IF($C$3="","",P3*Q3)</f>
        <v>#REF!</v>
      </c>
      <c r="S3" s="275" t="e">
        <f>IF($C$3="","",VLOOKUP($AB$3,#REF!,5,FALSE))</f>
        <v>#REF!</v>
      </c>
      <c r="T3" s="139"/>
      <c r="U3" s="342" t="e">
        <f>IF($C$3="","",S3*T3)</f>
        <v>#REF!</v>
      </c>
      <c r="V3" s="275" t="e">
        <f>IF($C$3="","",VLOOKUP($AB$3,#REF!,6,FALSE))</f>
        <v>#REF!</v>
      </c>
      <c r="W3" s="139"/>
      <c r="X3" s="343" t="e">
        <f>IF($C$3="","",V3*W3)</f>
        <v>#REF!</v>
      </c>
      <c r="Z3" s="137"/>
      <c r="AB3" s="140" t="str">
        <f>CONCATENATE($C$3,I3)</f>
        <v>Marin30%</v>
      </c>
      <c r="AC3" s="140"/>
    </row>
    <row r="4" spans="1:29" ht="14.45" customHeight="1">
      <c r="A4" s="957" t="s">
        <v>657</v>
      </c>
      <c r="B4" s="957"/>
      <c r="C4" s="266">
        <v>1</v>
      </c>
      <c r="D4" s="941" t="s">
        <v>701</v>
      </c>
      <c r="E4" s="941"/>
      <c r="F4" s="941"/>
      <c r="G4" s="943">
        <f>MIN(G2,G3)</f>
        <v>12000</v>
      </c>
      <c r="H4" s="943"/>
      <c r="I4" s="138" t="s">
        <v>658</v>
      </c>
      <c r="J4" s="275" t="e">
        <f>IF($C$3="","",VLOOKUP($AB$4,#REF!,2,FALSE))</f>
        <v>#REF!</v>
      </c>
      <c r="K4" s="139"/>
      <c r="L4" s="339" t="e">
        <f>IF($C$3="","",J4*K4)</f>
        <v>#REF!</v>
      </c>
      <c r="M4" s="275" t="e">
        <f>IF($C$3="","",VLOOKUP($AB$4,#REF!,3,FALSE))</f>
        <v>#REF!</v>
      </c>
      <c r="N4" s="139"/>
      <c r="O4" s="340" t="e">
        <f>IF($C$3="","",M4*N4)</f>
        <v>#REF!</v>
      </c>
      <c r="P4" s="275" t="e">
        <f>IF($C$3="","",VLOOKUP($AB$4,#REF!,4,FALSE))</f>
        <v>#REF!</v>
      </c>
      <c r="Q4" s="139"/>
      <c r="R4" s="341" t="e">
        <f>IF($C$3="","",P4*Q4)</f>
        <v>#REF!</v>
      </c>
      <c r="S4" s="275" t="e">
        <f>IF($C$3="","",VLOOKUP($AB$4,#REF!,5,FALSE))</f>
        <v>#REF!</v>
      </c>
      <c r="T4" s="139"/>
      <c r="U4" s="342" t="e">
        <f>IF($C$3="","",S4*T4)</f>
        <v>#REF!</v>
      </c>
      <c r="V4" s="275" t="e">
        <f>IF($C$3="","",VLOOKUP($AB$4,#REF!,6,FALSE))</f>
        <v>#REF!</v>
      </c>
      <c r="W4" s="139"/>
      <c r="X4" s="343" t="e">
        <f>IF($C$3="","",V4*W4)</f>
        <v>#REF!</v>
      </c>
      <c r="AB4" s="140" t="str">
        <f>CONCATENATE($C$3,I4)</f>
        <v>Marin25%</v>
      </c>
      <c r="AC4" s="140"/>
    </row>
    <row r="5" spans="1:29" s="39" customFormat="1" ht="14.45" customHeight="1">
      <c r="A5" s="941" t="s">
        <v>688</v>
      </c>
      <c r="B5" s="941"/>
      <c r="C5" s="105">
        <f>Feasibility!D24</f>
        <v>17</v>
      </c>
      <c r="D5" s="941"/>
      <c r="E5" s="941"/>
      <c r="F5" s="941"/>
      <c r="I5" s="138" t="s">
        <v>659</v>
      </c>
      <c r="J5" s="275" t="e">
        <f>IF($C$3="","",VLOOKUP($AB$5,#REF!,2,FALSE))</f>
        <v>#REF!</v>
      </c>
      <c r="K5" s="139"/>
      <c r="L5" s="339" t="e">
        <f>IF($C$3="","",J5*K5)</f>
        <v>#REF!</v>
      </c>
      <c r="M5" s="275" t="e">
        <f>IF($C$3="","",VLOOKUP($AB$5,#REF!,3,FALSE))</f>
        <v>#REF!</v>
      </c>
      <c r="N5" s="139"/>
      <c r="O5" s="340" t="e">
        <f>IF($C$3="","",M5*N5)</f>
        <v>#REF!</v>
      </c>
      <c r="P5" s="275" t="e">
        <f>IF($C$3="","",VLOOKUP($AB$5,#REF!,4,FALSE))</f>
        <v>#REF!</v>
      </c>
      <c r="Q5" s="139"/>
      <c r="R5" s="341" t="e">
        <f>IF($C$3="","",P5*Q5)</f>
        <v>#REF!</v>
      </c>
      <c r="S5" s="275" t="e">
        <f>IF($C$3="","",VLOOKUP($AB$5,#REF!,5,FALSE))</f>
        <v>#REF!</v>
      </c>
      <c r="T5" s="139"/>
      <c r="U5" s="342" t="e">
        <f>IF($C$3="","",S5*T5)</f>
        <v>#REF!</v>
      </c>
      <c r="V5" s="275" t="e">
        <f>IF($C$3="","",VLOOKUP($AB$5,#REF!,6,FALSE))</f>
        <v>#REF!</v>
      </c>
      <c r="W5" s="139"/>
      <c r="X5" s="343" t="e">
        <f>IF($C$3="","",V5*W5)</f>
        <v>#REF!</v>
      </c>
      <c r="Y5" s="141"/>
      <c r="AB5" s="140" t="str">
        <f>CONCATENATE($C$3,I5)</f>
        <v>Marin20%</v>
      </c>
      <c r="AC5" s="140"/>
    </row>
    <row r="6" spans="1:29" s="46" customFormat="1" ht="14.45" customHeight="1" thickBot="1">
      <c r="A6" s="900" t="s">
        <v>660</v>
      </c>
      <c r="B6" s="900"/>
      <c r="C6" s="105">
        <f>Feasibility!C24</f>
        <v>18</v>
      </c>
      <c r="D6" s="942" t="s">
        <v>694</v>
      </c>
      <c r="E6" s="942"/>
      <c r="F6" s="942"/>
      <c r="G6" s="955">
        <f>G2</f>
        <v>12000</v>
      </c>
      <c r="H6" s="956"/>
      <c r="I6" s="142" t="s">
        <v>661</v>
      </c>
      <c r="J6" s="275" t="e">
        <f>IF($C$3="","",VLOOKUP($AB$6,#REF!,2,FALSE))</f>
        <v>#REF!</v>
      </c>
      <c r="K6" s="143"/>
      <c r="L6" s="144" t="e">
        <f>IF($C$3="","",J6*K6)</f>
        <v>#REF!</v>
      </c>
      <c r="M6" s="276" t="e">
        <f>IF($C$3="","",VLOOKUP($AB$6,#REF!,3,FALSE))</f>
        <v>#REF!</v>
      </c>
      <c r="N6" s="143"/>
      <c r="O6" s="145" t="e">
        <f>IF($C$3="","",M6*N6)</f>
        <v>#REF!</v>
      </c>
      <c r="P6" s="276" t="e">
        <f>IF($C$3="","",VLOOKUP($AB$6,#REF!,4,FALSE))</f>
        <v>#REF!</v>
      </c>
      <c r="Q6" s="143"/>
      <c r="R6" s="146" t="e">
        <f>IF($C$3="","",P6*Q6)</f>
        <v>#REF!</v>
      </c>
      <c r="S6" s="276" t="e">
        <f>IF($C$3="","",VLOOKUP($AB$6,#REF!,5,FALSE))</f>
        <v>#REF!</v>
      </c>
      <c r="T6" s="143"/>
      <c r="U6" s="147" t="e">
        <f>IF($C$3="","",S6*T6)</f>
        <v>#REF!</v>
      </c>
      <c r="V6" s="276" t="e">
        <f>IF($C$3="","",VLOOKUP($AB$6,#REF!,6,FALSE))</f>
        <v>#REF!</v>
      </c>
      <c r="W6" s="143"/>
      <c r="X6" s="148" t="e">
        <f>IF($C$3="","",V6*W6)</f>
        <v>#REF!</v>
      </c>
      <c r="Y6" s="149" t="s">
        <v>662</v>
      </c>
      <c r="AB6" s="140" t="str">
        <f>CONCATENATE($C$3,I6)</f>
        <v>Marin15%</v>
      </c>
      <c r="AC6" s="140"/>
    </row>
    <row r="7" spans="1:29" s="46" customFormat="1" ht="14.45" customHeight="1" thickBot="1">
      <c r="A7" s="900"/>
      <c r="B7" s="900"/>
      <c r="C7" s="106">
        <f>IF(C6&gt;20,ROUNDDOWN(C6*0.49,0),C6)</f>
        <v>18</v>
      </c>
      <c r="D7" s="901"/>
      <c r="E7" s="901"/>
      <c r="F7" s="901"/>
      <c r="G7" s="902" t="s">
        <v>445</v>
      </c>
      <c r="H7" s="903"/>
      <c r="I7" s="150">
        <f>SUM(K3:K6)+SUM(N3:N6)+SUM(Q3:Q6)+SUM(T3:T6)+SUM(W3:W6)</f>
        <v>0</v>
      </c>
      <c r="J7" s="151" t="s">
        <v>663</v>
      </c>
      <c r="K7" s="152">
        <f>SUM(K3:K6)</f>
        <v>0</v>
      </c>
      <c r="L7" s="153" t="e">
        <f>SUM(L3:L6)</f>
        <v>#REF!</v>
      </c>
      <c r="M7" s="154" t="s">
        <v>664</v>
      </c>
      <c r="N7" s="155">
        <f>SUM(N3:N6)</f>
        <v>0</v>
      </c>
      <c r="O7" s="156" t="e">
        <f>SUM(O3:O6)</f>
        <v>#REF!</v>
      </c>
      <c r="P7" s="157" t="s">
        <v>665</v>
      </c>
      <c r="Q7" s="158">
        <f>SUM(Q3:Q6)</f>
        <v>0</v>
      </c>
      <c r="R7" s="309" t="e">
        <f>SUM(R3:R6)</f>
        <v>#REF!</v>
      </c>
      <c r="S7" s="159" t="s">
        <v>666</v>
      </c>
      <c r="T7" s="160">
        <f>SUM(T3:T6)</f>
        <v>0</v>
      </c>
      <c r="U7" s="310" t="e">
        <f>SUM(U3:U6)</f>
        <v>#REF!</v>
      </c>
      <c r="V7" s="161" t="s">
        <v>667</v>
      </c>
      <c r="W7" s="162">
        <f>SUM(W3:W6)</f>
        <v>0</v>
      </c>
      <c r="X7" s="311" t="e">
        <f>SUM(X3:X6)</f>
        <v>#REF!</v>
      </c>
      <c r="Y7" s="163" t="e">
        <f>L7+O7+R7+U7+X7</f>
        <v>#REF!</v>
      </c>
    </row>
    <row r="8" spans="1:29" s="46" customFormat="1" ht="13.7" customHeight="1">
      <c r="A8" s="164" t="s">
        <v>565</v>
      </c>
      <c r="B8" s="165"/>
      <c r="C8" s="166" t="s">
        <v>668</v>
      </c>
      <c r="D8" s="166" t="s">
        <v>669</v>
      </c>
      <c r="E8" s="166" t="s">
        <v>566</v>
      </c>
      <c r="F8" s="344" t="s">
        <v>567</v>
      </c>
      <c r="G8" s="167" t="s">
        <v>568</v>
      </c>
      <c r="H8" s="167" t="s">
        <v>569</v>
      </c>
      <c r="I8" s="167" t="s">
        <v>570</v>
      </c>
      <c r="J8" s="167" t="s">
        <v>571</v>
      </c>
      <c r="K8" s="167" t="s">
        <v>572</v>
      </c>
      <c r="L8" s="167" t="s">
        <v>573</v>
      </c>
      <c r="M8" s="168" t="s">
        <v>574</v>
      </c>
      <c r="N8" s="168" t="s">
        <v>575</v>
      </c>
      <c r="O8" s="167" t="s">
        <v>576</v>
      </c>
      <c r="P8" s="167" t="s">
        <v>577</v>
      </c>
      <c r="Q8" s="167" t="s">
        <v>578</v>
      </c>
      <c r="R8" s="167" t="s">
        <v>579</v>
      </c>
      <c r="S8" s="167" t="s">
        <v>580</v>
      </c>
      <c r="T8" s="167" t="s">
        <v>581</v>
      </c>
      <c r="U8" s="167" t="s">
        <v>582</v>
      </c>
      <c r="V8" s="167" t="s">
        <v>583</v>
      </c>
      <c r="W8" s="167" t="s">
        <v>584</v>
      </c>
      <c r="X8" s="167" t="s">
        <v>585</v>
      </c>
      <c r="Y8" s="168" t="s">
        <v>586</v>
      </c>
    </row>
    <row r="9" spans="1:29" s="46" customFormat="1" ht="13.7" customHeight="1">
      <c r="A9" s="169" t="s">
        <v>689</v>
      </c>
      <c r="B9" s="169"/>
      <c r="C9" s="170"/>
      <c r="D9" s="574">
        <f>IF($C$6=0,0,$C$5/($C$6-$C$4))</f>
        <v>1</v>
      </c>
      <c r="E9" s="171">
        <v>2.5000000000000001E-2</v>
      </c>
      <c r="F9" s="265">
        <f>Feasibility!I24*12</f>
        <v>124032</v>
      </c>
      <c r="G9" s="172">
        <f t="shared" ref="G9:V9" si="0">F9*(1+$E9)</f>
        <v>127132.79999999999</v>
      </c>
      <c r="H9" s="172">
        <f t="shared" si="0"/>
        <v>130311.11999999998</v>
      </c>
      <c r="I9" s="172">
        <f t="shared" si="0"/>
        <v>133568.89799999996</v>
      </c>
      <c r="J9" s="172">
        <f t="shared" si="0"/>
        <v>136908.12044999996</v>
      </c>
      <c r="K9" s="172">
        <f t="shared" si="0"/>
        <v>140330.82346124994</v>
      </c>
      <c r="L9" s="172">
        <f t="shared" si="0"/>
        <v>143839.09404778117</v>
      </c>
      <c r="M9" s="172">
        <f t="shared" si="0"/>
        <v>147435.07139897568</v>
      </c>
      <c r="N9" s="172">
        <f t="shared" si="0"/>
        <v>151120.94818395007</v>
      </c>
      <c r="O9" s="172">
        <f t="shared" si="0"/>
        <v>154898.97188854881</v>
      </c>
      <c r="P9" s="172">
        <f t="shared" si="0"/>
        <v>158771.44618576253</v>
      </c>
      <c r="Q9" s="172">
        <f t="shared" si="0"/>
        <v>162740.73234040657</v>
      </c>
      <c r="R9" s="172">
        <f t="shared" si="0"/>
        <v>166809.25064891673</v>
      </c>
      <c r="S9" s="172">
        <f t="shared" si="0"/>
        <v>170979.48191513962</v>
      </c>
      <c r="T9" s="172">
        <f t="shared" si="0"/>
        <v>175253.96896301809</v>
      </c>
      <c r="U9" s="172">
        <f t="shared" si="0"/>
        <v>179635.31818709354</v>
      </c>
      <c r="V9" s="172">
        <f t="shared" si="0"/>
        <v>184126.20114177087</v>
      </c>
      <c r="W9" s="172">
        <f t="shared" ref="W9:Y9" si="1">V9*(1+$E9)</f>
        <v>188729.35617031512</v>
      </c>
      <c r="X9" s="172">
        <f t="shared" si="1"/>
        <v>193447.59007457297</v>
      </c>
      <c r="Y9" s="172">
        <f t="shared" si="1"/>
        <v>198283.77982643727</v>
      </c>
    </row>
    <row r="10" spans="1:29" s="46" customFormat="1" ht="13.7" customHeight="1">
      <c r="A10" s="904" t="s">
        <v>457</v>
      </c>
      <c r="B10" s="904"/>
      <c r="C10" s="170"/>
      <c r="D10" s="173"/>
      <c r="E10" s="171"/>
      <c r="F10" s="174"/>
      <c r="G10" s="172"/>
      <c r="H10" s="172"/>
      <c r="I10" s="172"/>
      <c r="J10" s="172"/>
      <c r="K10" s="172"/>
      <c r="L10" s="172"/>
      <c r="M10" s="172"/>
      <c r="N10" s="172"/>
      <c r="O10" s="172"/>
      <c r="P10" s="172"/>
      <c r="Q10" s="172"/>
      <c r="R10" s="172"/>
      <c r="S10" s="172"/>
      <c r="T10" s="172"/>
      <c r="U10" s="172"/>
      <c r="V10" s="172"/>
      <c r="W10" s="172"/>
      <c r="X10" s="172"/>
      <c r="Y10" s="172"/>
    </row>
    <row r="11" spans="1:29" s="68" customFormat="1" ht="13.7" customHeight="1">
      <c r="A11" s="175" t="s">
        <v>610</v>
      </c>
      <c r="B11" s="175" t="str">
        <f>Operating!C32</f>
        <v xml:space="preserve"> Rental Subsidy</v>
      </c>
      <c r="C11" s="205">
        <f>Operating!D32</f>
        <v>212160</v>
      </c>
      <c r="D11" s="170">
        <f>$D$9</f>
        <v>1</v>
      </c>
      <c r="E11" s="171">
        <v>2.5000000000000001E-2</v>
      </c>
      <c r="F11" s="277">
        <f>IF(C11=0,0,C11*D11)</f>
        <v>212160</v>
      </c>
      <c r="G11" s="278">
        <f>F11*(1+$E11)</f>
        <v>217463.99999999997</v>
      </c>
      <c r="H11" s="278">
        <f t="shared" ref="H11:W15" si="2">G11*(1+$E11)</f>
        <v>222900.59999999995</v>
      </c>
      <c r="I11" s="278">
        <f t="shared" si="2"/>
        <v>228473.11499999993</v>
      </c>
      <c r="J11" s="278">
        <f t="shared" si="2"/>
        <v>234184.94287499992</v>
      </c>
      <c r="K11" s="278">
        <f t="shared" si="2"/>
        <v>240039.5664468749</v>
      </c>
      <c r="L11" s="278">
        <f t="shared" si="2"/>
        <v>246040.55560804676</v>
      </c>
      <c r="M11" s="278">
        <f t="shared" si="2"/>
        <v>252191.5694982479</v>
      </c>
      <c r="N11" s="278">
        <f t="shared" si="2"/>
        <v>258496.35873570407</v>
      </c>
      <c r="O11" s="278">
        <f t="shared" si="2"/>
        <v>264958.76770409662</v>
      </c>
      <c r="P11" s="278">
        <f t="shared" si="2"/>
        <v>271582.736896699</v>
      </c>
      <c r="Q11" s="278">
        <f t="shared" si="2"/>
        <v>278372.30531911645</v>
      </c>
      <c r="R11" s="278">
        <f t="shared" si="2"/>
        <v>285331.61295209435</v>
      </c>
      <c r="S11" s="278">
        <f t="shared" si="2"/>
        <v>292464.90327589668</v>
      </c>
      <c r="T11" s="278">
        <f t="shared" si="2"/>
        <v>299776.5258577941</v>
      </c>
      <c r="U11" s="278">
        <f t="shared" si="2"/>
        <v>307270.93900423893</v>
      </c>
      <c r="V11" s="278">
        <f t="shared" si="2"/>
        <v>314952.71247934486</v>
      </c>
      <c r="W11" s="278">
        <f t="shared" si="2"/>
        <v>322826.53029132844</v>
      </c>
      <c r="X11" s="278">
        <f t="shared" ref="X11:Y15" si="3">W11*(1+$E11)</f>
        <v>330897.1935486116</v>
      </c>
      <c r="Y11" s="278">
        <f t="shared" si="3"/>
        <v>339169.62338732684</v>
      </c>
    </row>
    <row r="12" spans="1:29" s="68" customFormat="1" ht="13.7" customHeight="1">
      <c r="A12" s="176" t="s">
        <v>610</v>
      </c>
      <c r="B12" s="176" t="str">
        <f>Operating!C33</f>
        <v xml:space="preserve"> Rental Subsidy</v>
      </c>
      <c r="C12" s="205">
        <f>Operating!D33</f>
        <v>0</v>
      </c>
      <c r="D12" s="170">
        <f>$D$9</f>
        <v>1</v>
      </c>
      <c r="E12" s="171">
        <v>2.5000000000000001E-2</v>
      </c>
      <c r="F12" s="277">
        <f>IF(C12=0,0,C12*D12)</f>
        <v>0</v>
      </c>
      <c r="G12" s="278">
        <f>F12*(1+$E12)</f>
        <v>0</v>
      </c>
      <c r="H12" s="278">
        <f t="shared" ref="H12" si="4">G12*(1+$E12)</f>
        <v>0</v>
      </c>
      <c r="I12" s="278">
        <f t="shared" ref="I12" si="5">H12*(1+$E12)</f>
        <v>0</v>
      </c>
      <c r="J12" s="278">
        <f t="shared" ref="J12" si="6">I12*(1+$E12)</f>
        <v>0</v>
      </c>
      <c r="K12" s="278">
        <f t="shared" ref="K12" si="7">J12*(1+$E12)</f>
        <v>0</v>
      </c>
      <c r="L12" s="278">
        <f t="shared" ref="L12" si="8">K12*(1+$E12)</f>
        <v>0</v>
      </c>
      <c r="M12" s="278">
        <f t="shared" ref="M12" si="9">L12*(1+$E12)</f>
        <v>0</v>
      </c>
      <c r="N12" s="278">
        <f t="shared" ref="N12" si="10">M12*(1+$E12)</f>
        <v>0</v>
      </c>
      <c r="O12" s="278">
        <f t="shared" ref="O12" si="11">N12*(1+$E12)</f>
        <v>0</v>
      </c>
      <c r="P12" s="278">
        <f t="shared" ref="P12" si="12">O12*(1+$E12)</f>
        <v>0</v>
      </c>
      <c r="Q12" s="278">
        <f t="shared" ref="Q12" si="13">P12*(1+$E12)</f>
        <v>0</v>
      </c>
      <c r="R12" s="278">
        <f t="shared" ref="R12" si="14">Q12*(1+$E12)</f>
        <v>0</v>
      </c>
      <c r="S12" s="278">
        <f t="shared" ref="S12" si="15">R12*(1+$E12)</f>
        <v>0</v>
      </c>
      <c r="T12" s="278">
        <f t="shared" ref="T12" si="16">S12*(1+$E12)</f>
        <v>0</v>
      </c>
      <c r="U12" s="278">
        <f t="shared" ref="U12" si="17">T12*(1+$E12)</f>
        <v>0</v>
      </c>
      <c r="V12" s="278">
        <f t="shared" ref="V12" si="18">U12*(1+$E12)</f>
        <v>0</v>
      </c>
      <c r="W12" s="278">
        <f t="shared" ref="W12" si="19">V12*(1+$E12)</f>
        <v>0</v>
      </c>
      <c r="X12" s="278">
        <f t="shared" ref="X12" si="20">W12*(1+$E12)</f>
        <v>0</v>
      </c>
      <c r="Y12" s="278">
        <f t="shared" ref="Y12" si="21">X12*(1+$E12)</f>
        <v>0</v>
      </c>
    </row>
    <row r="13" spans="1:29" s="68" customFormat="1" ht="13.7" customHeight="1">
      <c r="A13" s="176" t="s">
        <v>610</v>
      </c>
      <c r="B13" s="176" t="str">
        <f>Operating!C34</f>
        <v>Other Rental Subsidy (specify)</v>
      </c>
      <c r="C13" s="205">
        <f>Operating!D34</f>
        <v>0</v>
      </c>
      <c r="D13" s="170">
        <f>$D$9</f>
        <v>1</v>
      </c>
      <c r="E13" s="171">
        <v>2.5000000000000001E-2</v>
      </c>
      <c r="F13" s="277">
        <f>IF(C13=0,0,C13*D13)</f>
        <v>0</v>
      </c>
      <c r="G13" s="278">
        <f>F13*(1+$E13)</f>
        <v>0</v>
      </c>
      <c r="H13" s="278">
        <f t="shared" si="2"/>
        <v>0</v>
      </c>
      <c r="I13" s="278">
        <f t="shared" si="2"/>
        <v>0</v>
      </c>
      <c r="J13" s="278">
        <f t="shared" si="2"/>
        <v>0</v>
      </c>
      <c r="K13" s="278">
        <f t="shared" si="2"/>
        <v>0</v>
      </c>
      <c r="L13" s="278">
        <f t="shared" si="2"/>
        <v>0</v>
      </c>
      <c r="M13" s="278">
        <f t="shared" si="2"/>
        <v>0</v>
      </c>
      <c r="N13" s="278">
        <f t="shared" si="2"/>
        <v>0</v>
      </c>
      <c r="O13" s="278">
        <f t="shared" si="2"/>
        <v>0</v>
      </c>
      <c r="P13" s="278">
        <f t="shared" si="2"/>
        <v>0</v>
      </c>
      <c r="Q13" s="278">
        <f t="shared" si="2"/>
        <v>0</v>
      </c>
      <c r="R13" s="278">
        <f t="shared" si="2"/>
        <v>0</v>
      </c>
      <c r="S13" s="278">
        <f t="shared" si="2"/>
        <v>0</v>
      </c>
      <c r="T13" s="278">
        <f t="shared" si="2"/>
        <v>0</v>
      </c>
      <c r="U13" s="278">
        <f t="shared" si="2"/>
        <v>0</v>
      </c>
      <c r="V13" s="278">
        <f t="shared" si="2"/>
        <v>0</v>
      </c>
      <c r="W13" s="278">
        <f t="shared" si="2"/>
        <v>0</v>
      </c>
      <c r="X13" s="278">
        <f t="shared" si="3"/>
        <v>0</v>
      </c>
      <c r="Y13" s="278">
        <f t="shared" si="3"/>
        <v>0</v>
      </c>
    </row>
    <row r="14" spans="1:29" s="68" customFormat="1" ht="13.7" customHeight="1">
      <c r="A14" s="905" t="str">
        <f>Operating!C35</f>
        <v>Operating Subsidies</v>
      </c>
      <c r="B14" s="905"/>
      <c r="C14" s="205">
        <f>Operating!D35</f>
        <v>0</v>
      </c>
      <c r="D14" s="170">
        <f>$D$9</f>
        <v>1</v>
      </c>
      <c r="E14" s="171">
        <v>2.5000000000000001E-2</v>
      </c>
      <c r="F14" s="277">
        <f t="shared" ref="F14:F15" si="22">IF(C14=0,0,C14*D14)</f>
        <v>0</v>
      </c>
      <c r="G14" s="278">
        <f t="shared" ref="G14:G15" si="23">F14*(1+$E14)</f>
        <v>0</v>
      </c>
      <c r="H14" s="278">
        <f t="shared" si="2"/>
        <v>0</v>
      </c>
      <c r="I14" s="278">
        <f t="shared" si="2"/>
        <v>0</v>
      </c>
      <c r="J14" s="278">
        <f t="shared" si="2"/>
        <v>0</v>
      </c>
      <c r="K14" s="278">
        <f t="shared" si="2"/>
        <v>0</v>
      </c>
      <c r="L14" s="278">
        <f t="shared" si="2"/>
        <v>0</v>
      </c>
      <c r="M14" s="278">
        <f t="shared" si="2"/>
        <v>0</v>
      </c>
      <c r="N14" s="278">
        <f t="shared" si="2"/>
        <v>0</v>
      </c>
      <c r="O14" s="278">
        <f t="shared" si="2"/>
        <v>0</v>
      </c>
      <c r="P14" s="278">
        <f t="shared" si="2"/>
        <v>0</v>
      </c>
      <c r="Q14" s="278">
        <f t="shared" si="2"/>
        <v>0</v>
      </c>
      <c r="R14" s="278">
        <f t="shared" si="2"/>
        <v>0</v>
      </c>
      <c r="S14" s="278">
        <f t="shared" si="2"/>
        <v>0</v>
      </c>
      <c r="T14" s="278">
        <f t="shared" si="2"/>
        <v>0</v>
      </c>
      <c r="U14" s="278">
        <f t="shared" si="2"/>
        <v>0</v>
      </c>
      <c r="V14" s="278">
        <f t="shared" si="2"/>
        <v>0</v>
      </c>
      <c r="W14" s="278">
        <f t="shared" si="2"/>
        <v>0</v>
      </c>
      <c r="X14" s="278">
        <f t="shared" si="3"/>
        <v>0</v>
      </c>
      <c r="Y14" s="278">
        <f t="shared" si="3"/>
        <v>0</v>
      </c>
    </row>
    <row r="15" spans="1:29" s="68" customFormat="1" ht="13.7" customHeight="1">
      <c r="A15" s="906" t="str">
        <f>'Cash Flow'!A12:B12</f>
        <v>Other: Services Reserve Distribution</v>
      </c>
      <c r="B15" s="906"/>
      <c r="C15" s="205">
        <f>Operating!D39</f>
        <v>0</v>
      </c>
      <c r="D15" s="170">
        <f>$D$9</f>
        <v>1</v>
      </c>
      <c r="E15" s="171">
        <v>2.5000000000000001E-2</v>
      </c>
      <c r="F15" s="277">
        <f t="shared" si="22"/>
        <v>0</v>
      </c>
      <c r="G15" s="278">
        <f t="shared" si="23"/>
        <v>0</v>
      </c>
      <c r="H15" s="278">
        <f t="shared" si="2"/>
        <v>0</v>
      </c>
      <c r="I15" s="278">
        <f t="shared" si="2"/>
        <v>0</v>
      </c>
      <c r="J15" s="278">
        <f t="shared" si="2"/>
        <v>0</v>
      </c>
      <c r="K15" s="278">
        <f t="shared" si="2"/>
        <v>0</v>
      </c>
      <c r="L15" s="278">
        <f t="shared" si="2"/>
        <v>0</v>
      </c>
      <c r="M15" s="278">
        <f t="shared" si="2"/>
        <v>0</v>
      </c>
      <c r="N15" s="278">
        <f t="shared" si="2"/>
        <v>0</v>
      </c>
      <c r="O15" s="278">
        <f t="shared" si="2"/>
        <v>0</v>
      </c>
      <c r="P15" s="278">
        <f t="shared" si="2"/>
        <v>0</v>
      </c>
      <c r="Q15" s="278">
        <f t="shared" si="2"/>
        <v>0</v>
      </c>
      <c r="R15" s="278">
        <f t="shared" si="2"/>
        <v>0</v>
      </c>
      <c r="S15" s="278">
        <f t="shared" si="2"/>
        <v>0</v>
      </c>
      <c r="T15" s="278">
        <f t="shared" si="2"/>
        <v>0</v>
      </c>
      <c r="U15" s="278">
        <f t="shared" si="2"/>
        <v>0</v>
      </c>
      <c r="V15" s="278">
        <f t="shared" si="2"/>
        <v>0</v>
      </c>
      <c r="W15" s="278">
        <f t="shared" si="2"/>
        <v>0</v>
      </c>
      <c r="X15" s="278">
        <f t="shared" si="3"/>
        <v>0</v>
      </c>
      <c r="Y15" s="278">
        <f t="shared" si="3"/>
        <v>0</v>
      </c>
    </row>
    <row r="16" spans="1:29" s="46" customFormat="1" ht="13.7" customHeight="1">
      <c r="A16" s="907" t="s">
        <v>611</v>
      </c>
      <c r="B16" s="907"/>
      <c r="C16" s="907"/>
      <c r="D16" s="907"/>
      <c r="E16" s="908"/>
      <c r="F16" s="177">
        <f t="shared" ref="F16:Y16" si="24">SUM(F9:F15)</f>
        <v>336192</v>
      </c>
      <c r="G16" s="177">
        <f t="shared" si="24"/>
        <v>344596.79999999993</v>
      </c>
      <c r="H16" s="177">
        <f t="shared" si="24"/>
        <v>353211.71999999991</v>
      </c>
      <c r="I16" s="177">
        <f t="shared" si="24"/>
        <v>362042.01299999992</v>
      </c>
      <c r="J16" s="177">
        <f t="shared" si="24"/>
        <v>371093.06332499988</v>
      </c>
      <c r="K16" s="177">
        <f t="shared" si="24"/>
        <v>380370.38990812481</v>
      </c>
      <c r="L16" s="177">
        <f t="shared" si="24"/>
        <v>389879.6496558279</v>
      </c>
      <c r="M16" s="177">
        <f t="shared" si="24"/>
        <v>399626.64089722361</v>
      </c>
      <c r="N16" s="177">
        <f t="shared" si="24"/>
        <v>409617.30691965413</v>
      </c>
      <c r="O16" s="177">
        <f t="shared" si="24"/>
        <v>419857.73959264543</v>
      </c>
      <c r="P16" s="177">
        <f t="shared" si="24"/>
        <v>430354.18308246153</v>
      </c>
      <c r="Q16" s="177">
        <f t="shared" si="24"/>
        <v>441113.03765952302</v>
      </c>
      <c r="R16" s="177">
        <f t="shared" si="24"/>
        <v>452140.86360101111</v>
      </c>
      <c r="S16" s="177">
        <f t="shared" si="24"/>
        <v>463444.38519103627</v>
      </c>
      <c r="T16" s="177">
        <f t="shared" si="24"/>
        <v>475030.49482081219</v>
      </c>
      <c r="U16" s="177">
        <f t="shared" si="24"/>
        <v>486906.25719133246</v>
      </c>
      <c r="V16" s="177">
        <f t="shared" si="24"/>
        <v>499078.91362111573</v>
      </c>
      <c r="W16" s="177">
        <f t="shared" si="24"/>
        <v>511555.88646164356</v>
      </c>
      <c r="X16" s="177">
        <f t="shared" si="24"/>
        <v>524344.78362318454</v>
      </c>
      <c r="Y16" s="177">
        <f t="shared" si="24"/>
        <v>537453.40321376408</v>
      </c>
    </row>
    <row r="17" spans="1:25" s="46" customFormat="1" ht="13.7" customHeight="1">
      <c r="A17" s="164" t="s">
        <v>612</v>
      </c>
      <c r="B17" s="75"/>
      <c r="C17" s="166" t="s">
        <v>668</v>
      </c>
      <c r="D17" s="166" t="s">
        <v>669</v>
      </c>
      <c r="E17" s="166" t="s">
        <v>566</v>
      </c>
      <c r="F17" s="179"/>
      <c r="G17" s="180"/>
      <c r="H17" s="180"/>
      <c r="I17" s="180"/>
      <c r="J17" s="180"/>
      <c r="K17" s="180"/>
      <c r="L17" s="180"/>
      <c r="M17" s="180"/>
      <c r="N17" s="180"/>
      <c r="O17" s="180"/>
      <c r="P17" s="180"/>
      <c r="Q17" s="180"/>
      <c r="R17" s="180"/>
      <c r="S17" s="180"/>
      <c r="T17" s="180"/>
      <c r="U17" s="181"/>
      <c r="V17" s="181"/>
      <c r="W17" s="181"/>
      <c r="X17" s="181"/>
      <c r="Y17" s="181"/>
    </row>
    <row r="18" spans="1:25" s="68" customFormat="1" ht="13.7" customHeight="1">
      <c r="A18" s="909" t="s">
        <v>613</v>
      </c>
      <c r="B18" s="909"/>
      <c r="C18" s="205">
        <f>Operating!D40</f>
        <v>2100</v>
      </c>
      <c r="D18" s="173">
        <f>$D$9</f>
        <v>1</v>
      </c>
      <c r="E18" s="171">
        <v>2.5000000000000001E-2</v>
      </c>
      <c r="F18" s="174">
        <f>IF(C18=0,0,C18*D18)</f>
        <v>2100</v>
      </c>
      <c r="G18" s="172">
        <f t="shared" ref="G18:V19" si="25">F18*(1+$E18)</f>
        <v>2152.5</v>
      </c>
      <c r="H18" s="172">
        <f t="shared" si="25"/>
        <v>2206.3125</v>
      </c>
      <c r="I18" s="172">
        <f t="shared" si="25"/>
        <v>2261.4703124999996</v>
      </c>
      <c r="J18" s="172">
        <f t="shared" si="25"/>
        <v>2318.0070703124993</v>
      </c>
      <c r="K18" s="172">
        <f t="shared" si="25"/>
        <v>2375.9572470703115</v>
      </c>
      <c r="L18" s="172">
        <f t="shared" si="25"/>
        <v>2435.3561782470692</v>
      </c>
      <c r="M18" s="172">
        <f t="shared" si="25"/>
        <v>2496.2400827032457</v>
      </c>
      <c r="N18" s="172">
        <f t="shared" si="25"/>
        <v>2558.6460847708267</v>
      </c>
      <c r="O18" s="172">
        <f t="shared" si="25"/>
        <v>2622.6122368900974</v>
      </c>
      <c r="P18" s="172">
        <f t="shared" si="25"/>
        <v>2688.1775428123497</v>
      </c>
      <c r="Q18" s="172">
        <f t="shared" si="25"/>
        <v>2755.3819813826581</v>
      </c>
      <c r="R18" s="172">
        <f t="shared" si="25"/>
        <v>2824.2665309172244</v>
      </c>
      <c r="S18" s="172">
        <f t="shared" si="25"/>
        <v>2894.8731941901547</v>
      </c>
      <c r="T18" s="172">
        <f t="shared" si="25"/>
        <v>2967.2450240449084</v>
      </c>
      <c r="U18" s="172">
        <f t="shared" si="25"/>
        <v>3041.4261496460308</v>
      </c>
      <c r="V18" s="172">
        <f t="shared" si="25"/>
        <v>3117.4618033871811</v>
      </c>
      <c r="W18" s="172">
        <f t="shared" ref="W18:Y19" si="26">V18*(1+$E18)</f>
        <v>3195.3983484718606</v>
      </c>
      <c r="X18" s="172">
        <f t="shared" si="26"/>
        <v>3275.2833071836567</v>
      </c>
      <c r="Y18" s="172">
        <f t="shared" si="26"/>
        <v>3357.165389863248</v>
      </c>
    </row>
    <row r="19" spans="1:25" s="68" customFormat="1" ht="13.7" customHeight="1">
      <c r="A19" s="910" t="s">
        <v>614</v>
      </c>
      <c r="B19" s="910"/>
      <c r="C19" s="205">
        <f>Operating!D42</f>
        <v>0</v>
      </c>
      <c r="D19" s="173">
        <f>$D$9</f>
        <v>1</v>
      </c>
      <c r="E19" s="171">
        <v>2.5000000000000001E-2</v>
      </c>
      <c r="F19" s="279">
        <f>IF(C19=0,0,C19*D19)</f>
        <v>0</v>
      </c>
      <c r="G19" s="182">
        <f t="shared" si="25"/>
        <v>0</v>
      </c>
      <c r="H19" s="182">
        <f t="shared" si="25"/>
        <v>0</v>
      </c>
      <c r="I19" s="182">
        <f t="shared" si="25"/>
        <v>0</v>
      </c>
      <c r="J19" s="182">
        <f t="shared" si="25"/>
        <v>0</v>
      </c>
      <c r="K19" s="182">
        <f t="shared" si="25"/>
        <v>0</v>
      </c>
      <c r="L19" s="182">
        <f t="shared" si="25"/>
        <v>0</v>
      </c>
      <c r="M19" s="182">
        <f t="shared" si="25"/>
        <v>0</v>
      </c>
      <c r="N19" s="182">
        <f t="shared" si="25"/>
        <v>0</v>
      </c>
      <c r="O19" s="182">
        <f t="shared" si="25"/>
        <v>0</v>
      </c>
      <c r="P19" s="182">
        <f t="shared" si="25"/>
        <v>0</v>
      </c>
      <c r="Q19" s="182">
        <f t="shared" si="25"/>
        <v>0</v>
      </c>
      <c r="R19" s="182">
        <f t="shared" si="25"/>
        <v>0</v>
      </c>
      <c r="S19" s="182">
        <f t="shared" si="25"/>
        <v>0</v>
      </c>
      <c r="T19" s="182">
        <f t="shared" si="25"/>
        <v>0</v>
      </c>
      <c r="U19" s="182">
        <f t="shared" si="25"/>
        <v>0</v>
      </c>
      <c r="V19" s="182">
        <f t="shared" si="25"/>
        <v>0</v>
      </c>
      <c r="W19" s="182">
        <f t="shared" si="26"/>
        <v>0</v>
      </c>
      <c r="X19" s="182">
        <f t="shared" si="26"/>
        <v>0</v>
      </c>
      <c r="Y19" s="182">
        <f t="shared" si="26"/>
        <v>0</v>
      </c>
    </row>
    <row r="20" spans="1:25" s="68" customFormat="1" ht="13.7" customHeight="1">
      <c r="A20" s="911" t="s">
        <v>616</v>
      </c>
      <c r="B20" s="911"/>
      <c r="C20" s="911"/>
      <c r="D20" s="911"/>
      <c r="E20" s="912"/>
      <c r="F20" s="177">
        <f t="shared" ref="F20:Y20" si="27">SUM(F18:F19)</f>
        <v>2100</v>
      </c>
      <c r="G20" s="177">
        <f t="shared" si="27"/>
        <v>2152.5</v>
      </c>
      <c r="H20" s="177">
        <f t="shared" si="27"/>
        <v>2206.3125</v>
      </c>
      <c r="I20" s="177">
        <f t="shared" si="27"/>
        <v>2261.4703124999996</v>
      </c>
      <c r="J20" s="177">
        <f t="shared" si="27"/>
        <v>2318.0070703124993</v>
      </c>
      <c r="K20" s="177">
        <f t="shared" si="27"/>
        <v>2375.9572470703115</v>
      </c>
      <c r="L20" s="177">
        <f t="shared" si="27"/>
        <v>2435.3561782470692</v>
      </c>
      <c r="M20" s="177">
        <f t="shared" si="27"/>
        <v>2496.2400827032457</v>
      </c>
      <c r="N20" s="177">
        <f t="shared" si="27"/>
        <v>2558.6460847708267</v>
      </c>
      <c r="O20" s="177">
        <f t="shared" si="27"/>
        <v>2622.6122368900974</v>
      </c>
      <c r="P20" s="177">
        <f t="shared" si="27"/>
        <v>2688.1775428123497</v>
      </c>
      <c r="Q20" s="177">
        <f t="shared" si="27"/>
        <v>2755.3819813826581</v>
      </c>
      <c r="R20" s="177">
        <f t="shared" si="27"/>
        <v>2824.2665309172244</v>
      </c>
      <c r="S20" s="177">
        <f t="shared" si="27"/>
        <v>2894.8731941901547</v>
      </c>
      <c r="T20" s="177">
        <f t="shared" si="27"/>
        <v>2967.2450240449084</v>
      </c>
      <c r="U20" s="177">
        <f t="shared" si="27"/>
        <v>3041.4261496460308</v>
      </c>
      <c r="V20" s="177">
        <f t="shared" si="27"/>
        <v>3117.4618033871811</v>
      </c>
      <c r="W20" s="177">
        <f t="shared" si="27"/>
        <v>3195.3983484718606</v>
      </c>
      <c r="X20" s="177">
        <f t="shared" si="27"/>
        <v>3275.2833071836567</v>
      </c>
      <c r="Y20" s="177">
        <f t="shared" si="27"/>
        <v>3357.165389863248</v>
      </c>
    </row>
    <row r="21" spans="1:25" s="68" customFormat="1" ht="13.7" customHeight="1">
      <c r="A21" s="913" t="s">
        <v>617</v>
      </c>
      <c r="B21" s="913"/>
      <c r="C21" s="913"/>
      <c r="D21" s="913"/>
      <c r="E21" s="914"/>
      <c r="F21" s="183">
        <f t="shared" ref="F21:Y21" si="28">F16+F20</f>
        <v>338292</v>
      </c>
      <c r="G21" s="177">
        <f t="shared" si="28"/>
        <v>346749.29999999993</v>
      </c>
      <c r="H21" s="177">
        <f t="shared" si="28"/>
        <v>355418.03249999991</v>
      </c>
      <c r="I21" s="177">
        <f t="shared" si="28"/>
        <v>364303.48331249994</v>
      </c>
      <c r="J21" s="177">
        <f t="shared" si="28"/>
        <v>373411.07039531239</v>
      </c>
      <c r="K21" s="177">
        <f t="shared" si="28"/>
        <v>382746.34715519514</v>
      </c>
      <c r="L21" s="177">
        <f t="shared" si="28"/>
        <v>392315.00583407498</v>
      </c>
      <c r="M21" s="177">
        <f t="shared" si="28"/>
        <v>402122.88097992685</v>
      </c>
      <c r="N21" s="177">
        <f t="shared" si="28"/>
        <v>412175.95300442498</v>
      </c>
      <c r="O21" s="177">
        <f t="shared" si="28"/>
        <v>422480.3518295355</v>
      </c>
      <c r="P21" s="177">
        <f t="shared" si="28"/>
        <v>433042.3606252739</v>
      </c>
      <c r="Q21" s="177">
        <f t="shared" si="28"/>
        <v>443868.41964090569</v>
      </c>
      <c r="R21" s="177">
        <f t="shared" si="28"/>
        <v>454965.13013192831</v>
      </c>
      <c r="S21" s="177">
        <f t="shared" si="28"/>
        <v>466339.25838522642</v>
      </c>
      <c r="T21" s="177">
        <f t="shared" si="28"/>
        <v>477997.73984485707</v>
      </c>
      <c r="U21" s="177">
        <f t="shared" si="28"/>
        <v>489947.68334097852</v>
      </c>
      <c r="V21" s="177">
        <f t="shared" si="28"/>
        <v>502196.37542450288</v>
      </c>
      <c r="W21" s="177">
        <f t="shared" si="28"/>
        <v>514751.28481011541</v>
      </c>
      <c r="X21" s="177">
        <f t="shared" si="28"/>
        <v>527620.06693036819</v>
      </c>
      <c r="Y21" s="177">
        <f t="shared" si="28"/>
        <v>540810.56860362727</v>
      </c>
    </row>
    <row r="22" spans="1:25" s="46" customFormat="1" ht="13.7" customHeight="1">
      <c r="A22" s="164" t="s">
        <v>618</v>
      </c>
      <c r="B22" s="75"/>
      <c r="C22" s="184"/>
      <c r="D22" s="166"/>
      <c r="E22" s="166"/>
      <c r="F22" s="185"/>
      <c r="G22" s="186"/>
      <c r="H22" s="186"/>
      <c r="I22" s="186"/>
      <c r="J22" s="186"/>
      <c r="K22" s="186"/>
      <c r="L22" s="186"/>
      <c r="M22" s="186"/>
      <c r="N22" s="186"/>
      <c r="O22" s="186"/>
      <c r="P22" s="186"/>
      <c r="Q22" s="186"/>
      <c r="R22" s="186"/>
      <c r="S22" s="186"/>
      <c r="T22" s="186"/>
      <c r="U22" s="186"/>
      <c r="V22" s="186"/>
      <c r="W22" s="186"/>
      <c r="X22" s="186"/>
      <c r="Y22" s="186"/>
    </row>
    <row r="23" spans="1:25" s="68" customFormat="1" ht="13.7" customHeight="1">
      <c r="A23" s="893" t="s">
        <v>670</v>
      </c>
      <c r="B23" s="893"/>
      <c r="C23" s="187"/>
      <c r="D23" s="187"/>
      <c r="E23" s="171"/>
      <c r="F23" s="305">
        <f>'Cash Flow'!C24</f>
        <v>0.1</v>
      </c>
      <c r="G23" s="305">
        <f>F23</f>
        <v>0.1</v>
      </c>
      <c r="H23" s="305">
        <f t="shared" ref="H23:Y23" si="29">G23</f>
        <v>0.1</v>
      </c>
      <c r="I23" s="305">
        <f t="shared" si="29"/>
        <v>0.1</v>
      </c>
      <c r="J23" s="305">
        <f t="shared" si="29"/>
        <v>0.1</v>
      </c>
      <c r="K23" s="305">
        <f t="shared" si="29"/>
        <v>0.1</v>
      </c>
      <c r="L23" s="305">
        <f t="shared" si="29"/>
        <v>0.1</v>
      </c>
      <c r="M23" s="305">
        <f t="shared" si="29"/>
        <v>0.1</v>
      </c>
      <c r="N23" s="305">
        <f t="shared" si="29"/>
        <v>0.1</v>
      </c>
      <c r="O23" s="287">
        <f t="shared" si="29"/>
        <v>0.1</v>
      </c>
      <c r="P23" s="287">
        <f t="shared" si="29"/>
        <v>0.1</v>
      </c>
      <c r="Q23" s="287">
        <f t="shared" si="29"/>
        <v>0.1</v>
      </c>
      <c r="R23" s="287">
        <f t="shared" si="29"/>
        <v>0.1</v>
      </c>
      <c r="S23" s="287">
        <f t="shared" si="29"/>
        <v>0.1</v>
      </c>
      <c r="T23" s="287">
        <f t="shared" si="29"/>
        <v>0.1</v>
      </c>
      <c r="U23" s="287">
        <f t="shared" si="29"/>
        <v>0.1</v>
      </c>
      <c r="V23" s="287">
        <f t="shared" si="29"/>
        <v>0.1</v>
      </c>
      <c r="W23" s="287">
        <f t="shared" si="29"/>
        <v>0.1</v>
      </c>
      <c r="X23" s="287">
        <f t="shared" si="29"/>
        <v>0.1</v>
      </c>
      <c r="Y23" s="287">
        <f t="shared" si="29"/>
        <v>0.1</v>
      </c>
    </row>
    <row r="24" spans="1:25" s="68" customFormat="1" ht="13.7" customHeight="1">
      <c r="A24" s="893" t="s">
        <v>619</v>
      </c>
      <c r="B24" s="893"/>
      <c r="C24" s="187"/>
      <c r="D24" s="187"/>
      <c r="E24" s="187"/>
      <c r="F24" s="188">
        <f>F9*F23</f>
        <v>12403.2</v>
      </c>
      <c r="G24" s="182">
        <f t="shared" ref="G24:Y24" si="30">G9*G23</f>
        <v>12713.279999999999</v>
      </c>
      <c r="H24" s="182">
        <f t="shared" si="30"/>
        <v>13031.111999999999</v>
      </c>
      <c r="I24" s="182">
        <f t="shared" si="30"/>
        <v>13356.889799999997</v>
      </c>
      <c r="J24" s="182">
        <f t="shared" si="30"/>
        <v>13690.812044999997</v>
      </c>
      <c r="K24" s="182">
        <f t="shared" si="30"/>
        <v>14033.082346124995</v>
      </c>
      <c r="L24" s="182">
        <f t="shared" si="30"/>
        <v>14383.909404778118</v>
      </c>
      <c r="M24" s="182">
        <f t="shared" si="30"/>
        <v>14743.507139897569</v>
      </c>
      <c r="N24" s="182">
        <f t="shared" si="30"/>
        <v>15112.094818395008</v>
      </c>
      <c r="O24" s="182">
        <f t="shared" si="30"/>
        <v>15489.897188854882</v>
      </c>
      <c r="P24" s="182">
        <f t="shared" si="30"/>
        <v>15877.144618576254</v>
      </c>
      <c r="Q24" s="182">
        <f t="shared" si="30"/>
        <v>16274.073234040658</v>
      </c>
      <c r="R24" s="182">
        <f t="shared" si="30"/>
        <v>16680.925064891675</v>
      </c>
      <c r="S24" s="182">
        <f t="shared" si="30"/>
        <v>17097.948191513962</v>
      </c>
      <c r="T24" s="182">
        <f t="shared" si="30"/>
        <v>17525.396896301809</v>
      </c>
      <c r="U24" s="182">
        <f t="shared" si="30"/>
        <v>17963.531818709354</v>
      </c>
      <c r="V24" s="182">
        <f t="shared" si="30"/>
        <v>18412.620114177087</v>
      </c>
      <c r="W24" s="182">
        <f t="shared" si="30"/>
        <v>18872.935617031511</v>
      </c>
      <c r="X24" s="182">
        <f t="shared" si="30"/>
        <v>19344.759007457298</v>
      </c>
      <c r="Y24" s="182">
        <f t="shared" si="30"/>
        <v>19828.377982643728</v>
      </c>
    </row>
    <row r="25" spans="1:25" s="68" customFormat="1" ht="13.7" customHeight="1">
      <c r="A25" s="893" t="str">
        <f>A15</f>
        <v>Other: Services Reserve Distribution</v>
      </c>
      <c r="B25" s="893"/>
      <c r="C25" s="187"/>
      <c r="D25" s="187"/>
      <c r="E25" s="280">
        <f>Operating!D47</f>
        <v>0.05</v>
      </c>
      <c r="F25" s="188">
        <f>F15*E25</f>
        <v>0</v>
      </c>
      <c r="G25" s="182">
        <f t="shared" ref="G25:Y25" si="31">+$E25*G15</f>
        <v>0</v>
      </c>
      <c r="H25" s="182">
        <f t="shared" si="31"/>
        <v>0</v>
      </c>
      <c r="I25" s="182">
        <f t="shared" si="31"/>
        <v>0</v>
      </c>
      <c r="J25" s="182">
        <f t="shared" si="31"/>
        <v>0</v>
      </c>
      <c r="K25" s="182">
        <f t="shared" si="31"/>
        <v>0</v>
      </c>
      <c r="L25" s="182">
        <f t="shared" si="31"/>
        <v>0</v>
      </c>
      <c r="M25" s="182">
        <f t="shared" si="31"/>
        <v>0</v>
      </c>
      <c r="N25" s="182">
        <f t="shared" si="31"/>
        <v>0</v>
      </c>
      <c r="O25" s="182">
        <f t="shared" si="31"/>
        <v>0</v>
      </c>
      <c r="P25" s="182">
        <f t="shared" si="31"/>
        <v>0</v>
      </c>
      <c r="Q25" s="182">
        <f t="shared" si="31"/>
        <v>0</v>
      </c>
      <c r="R25" s="182">
        <f t="shared" si="31"/>
        <v>0</v>
      </c>
      <c r="S25" s="182">
        <f t="shared" si="31"/>
        <v>0</v>
      </c>
      <c r="T25" s="182">
        <f t="shared" si="31"/>
        <v>0</v>
      </c>
      <c r="U25" s="182">
        <f t="shared" si="31"/>
        <v>0</v>
      </c>
      <c r="V25" s="182">
        <f t="shared" si="31"/>
        <v>0</v>
      </c>
      <c r="W25" s="182">
        <f t="shared" si="31"/>
        <v>0</v>
      </c>
      <c r="X25" s="182">
        <f t="shared" si="31"/>
        <v>0</v>
      </c>
      <c r="Y25" s="182">
        <f t="shared" si="31"/>
        <v>0</v>
      </c>
    </row>
    <row r="26" spans="1:25" s="68" customFormat="1" ht="13.7" customHeight="1">
      <c r="A26" s="893" t="s">
        <v>671</v>
      </c>
      <c r="B26" s="893"/>
      <c r="C26" s="187"/>
      <c r="D26" s="187"/>
      <c r="E26" s="280">
        <f>Operating!D48</f>
        <v>0.05</v>
      </c>
      <c r="F26" s="188">
        <f>(F18+F19)*E26</f>
        <v>105</v>
      </c>
      <c r="G26" s="182">
        <f t="shared" ref="G26:Y26" si="32">+$E26*(G18+G19)</f>
        <v>107.625</v>
      </c>
      <c r="H26" s="182">
        <f t="shared" si="32"/>
        <v>110.31562500000001</v>
      </c>
      <c r="I26" s="182">
        <f t="shared" si="32"/>
        <v>113.07351562499998</v>
      </c>
      <c r="J26" s="182">
        <f t="shared" si="32"/>
        <v>115.90035351562497</v>
      </c>
      <c r="K26" s="182">
        <f t="shared" si="32"/>
        <v>118.79786235351558</v>
      </c>
      <c r="L26" s="182">
        <f t="shared" si="32"/>
        <v>121.76780891235347</v>
      </c>
      <c r="M26" s="182">
        <f t="shared" si="32"/>
        <v>124.81200413516228</v>
      </c>
      <c r="N26" s="182">
        <f t="shared" si="32"/>
        <v>127.93230423854135</v>
      </c>
      <c r="O26" s="182">
        <f t="shared" si="32"/>
        <v>131.13061184450487</v>
      </c>
      <c r="P26" s="182">
        <f t="shared" si="32"/>
        <v>134.40887714061748</v>
      </c>
      <c r="Q26" s="182">
        <f t="shared" si="32"/>
        <v>137.76909906913292</v>
      </c>
      <c r="R26" s="182">
        <f t="shared" si="32"/>
        <v>141.21332654586124</v>
      </c>
      <c r="S26" s="182">
        <f t="shared" si="32"/>
        <v>144.74365970950774</v>
      </c>
      <c r="T26" s="182">
        <f t="shared" si="32"/>
        <v>148.36225120224543</v>
      </c>
      <c r="U26" s="182">
        <f t="shared" si="32"/>
        <v>152.07130748230153</v>
      </c>
      <c r="V26" s="182">
        <f t="shared" si="32"/>
        <v>155.87309016935907</v>
      </c>
      <c r="W26" s="182">
        <f t="shared" si="32"/>
        <v>159.76991742359303</v>
      </c>
      <c r="X26" s="182">
        <f t="shared" si="32"/>
        <v>163.76416535918284</v>
      </c>
      <c r="Y26" s="182">
        <f t="shared" si="32"/>
        <v>167.85826949316242</v>
      </c>
    </row>
    <row r="27" spans="1:25" s="68" customFormat="1" ht="13.7" customHeight="1">
      <c r="A27" s="894" t="s">
        <v>622</v>
      </c>
      <c r="B27" s="894"/>
      <c r="C27" s="894"/>
      <c r="D27" s="894"/>
      <c r="E27" s="895"/>
      <c r="F27" s="189">
        <f t="shared" ref="F27:Y27" si="33">SUM(F24:F26)</f>
        <v>12508.2</v>
      </c>
      <c r="G27" s="190">
        <f t="shared" si="33"/>
        <v>12820.904999999999</v>
      </c>
      <c r="H27" s="190">
        <f t="shared" si="33"/>
        <v>13141.427624999998</v>
      </c>
      <c r="I27" s="190">
        <f t="shared" si="33"/>
        <v>13469.963315624997</v>
      </c>
      <c r="J27" s="190">
        <f t="shared" si="33"/>
        <v>13806.712398515621</v>
      </c>
      <c r="K27" s="190">
        <f t="shared" si="33"/>
        <v>14151.880208478511</v>
      </c>
      <c r="L27" s="190">
        <f t="shared" si="33"/>
        <v>14505.677213690471</v>
      </c>
      <c r="M27" s="190">
        <f t="shared" si="33"/>
        <v>14868.319144032732</v>
      </c>
      <c r="N27" s="190">
        <f t="shared" si="33"/>
        <v>15240.02712263355</v>
      </c>
      <c r="O27" s="190">
        <f t="shared" si="33"/>
        <v>15621.027800699387</v>
      </c>
      <c r="P27" s="190">
        <f t="shared" si="33"/>
        <v>16011.553495716871</v>
      </c>
      <c r="Q27" s="190">
        <f t="shared" si="33"/>
        <v>16411.842333109791</v>
      </c>
      <c r="R27" s="190">
        <f t="shared" si="33"/>
        <v>16822.138391437536</v>
      </c>
      <c r="S27" s="190">
        <f t="shared" si="33"/>
        <v>17242.69185122347</v>
      </c>
      <c r="T27" s="190">
        <f t="shared" si="33"/>
        <v>17673.759147504054</v>
      </c>
      <c r="U27" s="190">
        <f t="shared" si="33"/>
        <v>18115.603126191654</v>
      </c>
      <c r="V27" s="190">
        <f t="shared" si="33"/>
        <v>18568.493204346447</v>
      </c>
      <c r="W27" s="190">
        <f t="shared" si="33"/>
        <v>19032.705534455104</v>
      </c>
      <c r="X27" s="190">
        <f t="shared" si="33"/>
        <v>19508.52317281648</v>
      </c>
      <c r="Y27" s="190">
        <f t="shared" si="33"/>
        <v>19996.236252136889</v>
      </c>
    </row>
    <row r="28" spans="1:25" s="68" customFormat="1" ht="13.7" customHeight="1">
      <c r="A28" s="894" t="s">
        <v>623</v>
      </c>
      <c r="B28" s="894"/>
      <c r="C28" s="894"/>
      <c r="D28" s="894"/>
      <c r="E28" s="895"/>
      <c r="F28" s="183">
        <f t="shared" ref="F28:Y28" si="34">F21-F27</f>
        <v>325783.8</v>
      </c>
      <c r="G28" s="177">
        <f t="shared" si="34"/>
        <v>333928.3949999999</v>
      </c>
      <c r="H28" s="177">
        <f t="shared" si="34"/>
        <v>342276.6048749999</v>
      </c>
      <c r="I28" s="177">
        <f t="shared" si="34"/>
        <v>350833.51999687497</v>
      </c>
      <c r="J28" s="177">
        <f t="shared" si="34"/>
        <v>359604.35799679678</v>
      </c>
      <c r="K28" s="177">
        <f t="shared" si="34"/>
        <v>368594.46694671665</v>
      </c>
      <c r="L28" s="177">
        <f t="shared" si="34"/>
        <v>377809.32862038451</v>
      </c>
      <c r="M28" s="177">
        <f t="shared" si="34"/>
        <v>387254.56183589413</v>
      </c>
      <c r="N28" s="177">
        <f t="shared" si="34"/>
        <v>396935.92588179145</v>
      </c>
      <c r="O28" s="177">
        <f t="shared" si="34"/>
        <v>406859.3240288361</v>
      </c>
      <c r="P28" s="177">
        <f t="shared" si="34"/>
        <v>417030.80712955701</v>
      </c>
      <c r="Q28" s="177">
        <f t="shared" si="34"/>
        <v>427456.57730779587</v>
      </c>
      <c r="R28" s="177">
        <f t="shared" si="34"/>
        <v>438142.99174049078</v>
      </c>
      <c r="S28" s="177">
        <f t="shared" si="34"/>
        <v>449096.56653400295</v>
      </c>
      <c r="T28" s="177">
        <f t="shared" si="34"/>
        <v>460323.98069735302</v>
      </c>
      <c r="U28" s="177">
        <f t="shared" si="34"/>
        <v>471832.08021478687</v>
      </c>
      <c r="V28" s="177">
        <f t="shared" si="34"/>
        <v>483627.88222015643</v>
      </c>
      <c r="W28" s="177">
        <f t="shared" si="34"/>
        <v>495718.57927566033</v>
      </c>
      <c r="X28" s="177">
        <f t="shared" si="34"/>
        <v>508111.5437575517</v>
      </c>
      <c r="Y28" s="177">
        <f t="shared" si="34"/>
        <v>520814.33235149039</v>
      </c>
    </row>
    <row r="29" spans="1:25" s="46" customFormat="1" ht="13.7" customHeight="1">
      <c r="A29" s="164" t="s">
        <v>672</v>
      </c>
      <c r="B29" s="164"/>
      <c r="C29" s="166" t="s">
        <v>668</v>
      </c>
      <c r="D29" s="166" t="s">
        <v>669</v>
      </c>
      <c r="E29" s="166" t="s">
        <v>566</v>
      </c>
      <c r="F29" s="191"/>
      <c r="G29" s="181"/>
      <c r="H29" s="181"/>
      <c r="I29" s="181"/>
      <c r="J29" s="181"/>
      <c r="K29" s="181"/>
      <c r="L29" s="181"/>
      <c r="M29" s="181"/>
      <c r="N29" s="181"/>
      <c r="O29" s="181"/>
      <c r="P29" s="181"/>
      <c r="Q29" s="181"/>
      <c r="R29" s="181"/>
      <c r="S29" s="181"/>
      <c r="T29" s="181"/>
      <c r="U29" s="181"/>
      <c r="V29" s="181"/>
      <c r="W29" s="181"/>
      <c r="X29" s="181"/>
      <c r="Y29" s="181"/>
    </row>
    <row r="30" spans="1:25" s="68" customFormat="1" ht="24" customHeight="1">
      <c r="A30" s="896" t="s">
        <v>673</v>
      </c>
      <c r="B30" s="896"/>
      <c r="C30" s="205">
        <f>Operating!D110-Operating!D91-Operating!D109</f>
        <v>249109.81714285712</v>
      </c>
      <c r="D30" s="575">
        <f>$D$9</f>
        <v>1</v>
      </c>
      <c r="E30" s="171">
        <v>3.5000000000000003E-2</v>
      </c>
      <c r="F30" s="174">
        <f>IF(C30=0,0,C30*D30)</f>
        <v>249109.81714285712</v>
      </c>
      <c r="G30" s="172">
        <f t="shared" ref="G30:V34" si="35">F30*(1+$E30)</f>
        <v>257828.66074285712</v>
      </c>
      <c r="H30" s="172">
        <f t="shared" si="35"/>
        <v>266852.66386885708</v>
      </c>
      <c r="I30" s="172">
        <f t="shared" si="35"/>
        <v>276192.50710426708</v>
      </c>
      <c r="J30" s="172">
        <f t="shared" si="35"/>
        <v>285859.2448529164</v>
      </c>
      <c r="K30" s="172">
        <f t="shared" si="35"/>
        <v>295864.31842276844</v>
      </c>
      <c r="L30" s="172">
        <f t="shared" si="35"/>
        <v>306219.56956756528</v>
      </c>
      <c r="M30" s="172">
        <f t="shared" si="35"/>
        <v>316937.25450243003</v>
      </c>
      <c r="N30" s="172">
        <f t="shared" si="35"/>
        <v>328030.05841001507</v>
      </c>
      <c r="O30" s="172">
        <f t="shared" si="35"/>
        <v>339511.11045436555</v>
      </c>
      <c r="P30" s="172">
        <f t="shared" si="35"/>
        <v>351393.99932026834</v>
      </c>
      <c r="Q30" s="172">
        <f t="shared" si="35"/>
        <v>363692.78929647768</v>
      </c>
      <c r="R30" s="172">
        <f t="shared" si="35"/>
        <v>376422.03692185436</v>
      </c>
      <c r="S30" s="172">
        <f t="shared" si="35"/>
        <v>389596.80821411923</v>
      </c>
      <c r="T30" s="172">
        <f t="shared" si="35"/>
        <v>403232.69650161336</v>
      </c>
      <c r="U30" s="172">
        <f t="shared" si="35"/>
        <v>417345.84087916982</v>
      </c>
      <c r="V30" s="172">
        <f t="shared" si="35"/>
        <v>431952.94530994073</v>
      </c>
      <c r="W30" s="172">
        <f t="shared" ref="W30:Y34" si="36">V30*(1+$E30)</f>
        <v>447071.29839578859</v>
      </c>
      <c r="X30" s="172">
        <f t="shared" si="36"/>
        <v>462718.79383964115</v>
      </c>
      <c r="Y30" s="172">
        <f t="shared" si="36"/>
        <v>478913.95162402856</v>
      </c>
    </row>
    <row r="31" spans="1:25" s="68" customFormat="1" ht="13.7" customHeight="1">
      <c r="A31" s="896" t="s">
        <v>510</v>
      </c>
      <c r="B31" s="896"/>
      <c r="C31" s="205">
        <f>Operating!D91</f>
        <v>1760</v>
      </c>
      <c r="D31" s="173">
        <f>$D$9</f>
        <v>1</v>
      </c>
      <c r="E31" s="171">
        <v>0.02</v>
      </c>
      <c r="F31" s="174">
        <f>IF(C31=0,0,C31*D31)</f>
        <v>1760</v>
      </c>
      <c r="G31" s="172">
        <f t="shared" si="35"/>
        <v>1795.2</v>
      </c>
      <c r="H31" s="172">
        <f t="shared" si="35"/>
        <v>1831.104</v>
      </c>
      <c r="I31" s="172">
        <f t="shared" si="35"/>
        <v>1867.7260800000001</v>
      </c>
      <c r="J31" s="172">
        <f t="shared" si="35"/>
        <v>1905.0806016000001</v>
      </c>
      <c r="K31" s="172">
        <f t="shared" si="35"/>
        <v>1943.1822136320002</v>
      </c>
      <c r="L31" s="172">
        <f t="shared" si="35"/>
        <v>1982.0458579046401</v>
      </c>
      <c r="M31" s="172">
        <f t="shared" si="35"/>
        <v>2021.686775062733</v>
      </c>
      <c r="N31" s="172">
        <f t="shared" si="35"/>
        <v>2062.1205105639879</v>
      </c>
      <c r="O31" s="172">
        <f t="shared" si="35"/>
        <v>2103.3629207752679</v>
      </c>
      <c r="P31" s="172">
        <f t="shared" si="35"/>
        <v>2145.4301791907733</v>
      </c>
      <c r="Q31" s="172">
        <f t="shared" si="35"/>
        <v>2188.3387827745887</v>
      </c>
      <c r="R31" s="172">
        <f t="shared" si="35"/>
        <v>2232.1055584300807</v>
      </c>
      <c r="S31" s="172">
        <f t="shared" si="35"/>
        <v>2276.7476695986825</v>
      </c>
      <c r="T31" s="172">
        <f t="shared" si="35"/>
        <v>2322.2826229906564</v>
      </c>
      <c r="U31" s="172">
        <f t="shared" si="35"/>
        <v>2368.7282754504695</v>
      </c>
      <c r="V31" s="172">
        <f t="shared" si="35"/>
        <v>2416.1028409594787</v>
      </c>
      <c r="W31" s="172">
        <f t="shared" si="36"/>
        <v>2464.4248977786683</v>
      </c>
      <c r="X31" s="172">
        <f t="shared" si="36"/>
        <v>2513.7133957342417</v>
      </c>
      <c r="Y31" s="172">
        <f t="shared" si="36"/>
        <v>2563.9876636489266</v>
      </c>
    </row>
    <row r="32" spans="1:25" s="68" customFormat="1" ht="48.2" customHeight="1">
      <c r="A32" s="897" t="s">
        <v>674</v>
      </c>
      <c r="B32" s="897"/>
      <c r="C32" s="205">
        <f>Operating!D109</f>
        <v>10545</v>
      </c>
      <c r="D32" s="170">
        <f>$D$9</f>
        <v>1</v>
      </c>
      <c r="E32" s="192">
        <f>'Cash Flow'!C37</f>
        <v>3.5000000000000003E-2</v>
      </c>
      <c r="F32" s="174">
        <f>IF(C32=0,0,C32*D32)</f>
        <v>10545</v>
      </c>
      <c r="G32" s="172">
        <f t="shared" si="35"/>
        <v>10914.074999999999</v>
      </c>
      <c r="H32" s="172">
        <f t="shared" si="35"/>
        <v>11296.067624999998</v>
      </c>
      <c r="I32" s="172">
        <f t="shared" si="35"/>
        <v>11691.429991874997</v>
      </c>
      <c r="J32" s="172">
        <f t="shared" si="35"/>
        <v>12100.630041590621</v>
      </c>
      <c r="K32" s="172">
        <f t="shared" si="35"/>
        <v>12524.152093046292</v>
      </c>
      <c r="L32" s="172">
        <f t="shared" si="35"/>
        <v>12962.497416302911</v>
      </c>
      <c r="M32" s="172">
        <f t="shared" si="35"/>
        <v>13416.184825873512</v>
      </c>
      <c r="N32" s="172">
        <f t="shared" si="35"/>
        <v>13885.751294779084</v>
      </c>
      <c r="O32" s="172">
        <f t="shared" si="35"/>
        <v>14371.75259009635</v>
      </c>
      <c r="P32" s="172">
        <f t="shared" si="35"/>
        <v>14874.763930749721</v>
      </c>
      <c r="Q32" s="172">
        <f t="shared" si="35"/>
        <v>15395.380668325961</v>
      </c>
      <c r="R32" s="172">
        <f t="shared" si="35"/>
        <v>15934.218991717369</v>
      </c>
      <c r="S32" s="172">
        <f t="shared" si="35"/>
        <v>16491.916656427475</v>
      </c>
      <c r="T32" s="172">
        <f t="shared" si="35"/>
        <v>17069.133739402434</v>
      </c>
      <c r="U32" s="172">
        <f t="shared" si="35"/>
        <v>17666.553420281518</v>
      </c>
      <c r="V32" s="172">
        <f t="shared" si="35"/>
        <v>18284.88278999137</v>
      </c>
      <c r="W32" s="172">
        <f t="shared" si="36"/>
        <v>18924.853687641065</v>
      </c>
      <c r="X32" s="172">
        <f t="shared" si="36"/>
        <v>19587.223566708501</v>
      </c>
      <c r="Y32" s="172">
        <f t="shared" si="36"/>
        <v>20272.776391543295</v>
      </c>
    </row>
    <row r="33" spans="1:25" s="68" customFormat="1" ht="24.75" customHeight="1">
      <c r="A33" s="896" t="s">
        <v>675</v>
      </c>
      <c r="B33" s="896"/>
      <c r="C33" s="205">
        <f>Operating!D112</f>
        <v>7200</v>
      </c>
      <c r="D33" s="173">
        <f>$D$9</f>
        <v>1</v>
      </c>
      <c r="E33" s="192">
        <f>'Cash Flow'!C38</f>
        <v>0</v>
      </c>
      <c r="F33" s="174">
        <f>IF(C33=0,0,C33*D33)</f>
        <v>7200</v>
      </c>
      <c r="G33" s="172">
        <f t="shared" si="35"/>
        <v>7200</v>
      </c>
      <c r="H33" s="172">
        <f t="shared" si="35"/>
        <v>7200</v>
      </c>
      <c r="I33" s="172">
        <f t="shared" si="35"/>
        <v>7200</v>
      </c>
      <c r="J33" s="172">
        <f t="shared" si="35"/>
        <v>7200</v>
      </c>
      <c r="K33" s="172">
        <f t="shared" si="35"/>
        <v>7200</v>
      </c>
      <c r="L33" s="172">
        <f t="shared" si="35"/>
        <v>7200</v>
      </c>
      <c r="M33" s="172">
        <f t="shared" si="35"/>
        <v>7200</v>
      </c>
      <c r="N33" s="172">
        <f t="shared" si="35"/>
        <v>7200</v>
      </c>
      <c r="O33" s="172">
        <f t="shared" si="35"/>
        <v>7200</v>
      </c>
      <c r="P33" s="172">
        <f t="shared" si="35"/>
        <v>7200</v>
      </c>
      <c r="Q33" s="172">
        <f t="shared" si="35"/>
        <v>7200</v>
      </c>
      <c r="R33" s="172">
        <f t="shared" si="35"/>
        <v>7200</v>
      </c>
      <c r="S33" s="172">
        <f t="shared" si="35"/>
        <v>7200</v>
      </c>
      <c r="T33" s="172">
        <f t="shared" si="35"/>
        <v>7200</v>
      </c>
      <c r="U33" s="172">
        <f t="shared" si="35"/>
        <v>7200</v>
      </c>
      <c r="V33" s="172">
        <f t="shared" si="35"/>
        <v>7200</v>
      </c>
      <c r="W33" s="172">
        <f t="shared" si="36"/>
        <v>7200</v>
      </c>
      <c r="X33" s="172">
        <f t="shared" si="36"/>
        <v>7200</v>
      </c>
      <c r="Y33" s="172">
        <f t="shared" si="36"/>
        <v>7200</v>
      </c>
    </row>
    <row r="34" spans="1:25" s="68" customFormat="1" ht="13.7" customHeight="1">
      <c r="A34" s="896" t="s">
        <v>676</v>
      </c>
      <c r="B34" s="896"/>
      <c r="C34" s="205">
        <f>Operating!D113+Operating!D114+Operating!D115</f>
        <v>0</v>
      </c>
      <c r="D34" s="173">
        <f>$D$9</f>
        <v>1</v>
      </c>
      <c r="E34" s="192">
        <f>'Cash Flow'!C39</f>
        <v>0</v>
      </c>
      <c r="F34" s="174">
        <f>IF(D34=0,0,C34*D34)</f>
        <v>0</v>
      </c>
      <c r="G34" s="172">
        <f t="shared" si="35"/>
        <v>0</v>
      </c>
      <c r="H34" s="172">
        <f t="shared" si="35"/>
        <v>0</v>
      </c>
      <c r="I34" s="172">
        <f t="shared" si="35"/>
        <v>0</v>
      </c>
      <c r="J34" s="172">
        <f t="shared" si="35"/>
        <v>0</v>
      </c>
      <c r="K34" s="172">
        <f t="shared" si="35"/>
        <v>0</v>
      </c>
      <c r="L34" s="172">
        <f t="shared" si="35"/>
        <v>0</v>
      </c>
      <c r="M34" s="172">
        <f t="shared" si="35"/>
        <v>0</v>
      </c>
      <c r="N34" s="172">
        <f t="shared" si="35"/>
        <v>0</v>
      </c>
      <c r="O34" s="172">
        <f t="shared" si="35"/>
        <v>0</v>
      </c>
      <c r="P34" s="172">
        <f t="shared" si="35"/>
        <v>0</v>
      </c>
      <c r="Q34" s="172">
        <f t="shared" si="35"/>
        <v>0</v>
      </c>
      <c r="R34" s="172">
        <f t="shared" si="35"/>
        <v>0</v>
      </c>
      <c r="S34" s="172">
        <f t="shared" si="35"/>
        <v>0</v>
      </c>
      <c r="T34" s="172">
        <f t="shared" si="35"/>
        <v>0</v>
      </c>
      <c r="U34" s="172">
        <f t="shared" si="35"/>
        <v>0</v>
      </c>
      <c r="V34" s="172">
        <f t="shared" si="35"/>
        <v>0</v>
      </c>
      <c r="W34" s="172">
        <f t="shared" si="36"/>
        <v>0</v>
      </c>
      <c r="X34" s="172">
        <f t="shared" si="36"/>
        <v>0</v>
      </c>
      <c r="Y34" s="172">
        <f t="shared" si="36"/>
        <v>0</v>
      </c>
    </row>
    <row r="35" spans="1:25" s="15" customFormat="1">
      <c r="A35" s="898" t="s">
        <v>677</v>
      </c>
      <c r="B35" s="898"/>
      <c r="C35" s="898"/>
      <c r="D35" s="898"/>
      <c r="E35" s="899"/>
      <c r="F35" s="193">
        <f t="shared" ref="F35:Y35" si="37">SUM(F30:F34)</f>
        <v>268614.81714285712</v>
      </c>
      <c r="G35" s="193">
        <f t="shared" si="37"/>
        <v>277737.93574285711</v>
      </c>
      <c r="H35" s="193">
        <f t="shared" si="37"/>
        <v>287179.8354938571</v>
      </c>
      <c r="I35" s="193">
        <f t="shared" si="37"/>
        <v>296951.66317614209</v>
      </c>
      <c r="J35" s="193">
        <f t="shared" si="37"/>
        <v>307064.955496107</v>
      </c>
      <c r="K35" s="193">
        <f t="shared" si="37"/>
        <v>317531.65272944671</v>
      </c>
      <c r="L35" s="193">
        <f t="shared" si="37"/>
        <v>328364.11284177285</v>
      </c>
      <c r="M35" s="193">
        <f t="shared" si="37"/>
        <v>339575.12610336632</v>
      </c>
      <c r="N35" s="193">
        <f t="shared" si="37"/>
        <v>351177.93021535815</v>
      </c>
      <c r="O35" s="193">
        <f t="shared" si="37"/>
        <v>363186.22596523713</v>
      </c>
      <c r="P35" s="193">
        <f t="shared" si="37"/>
        <v>375614.19343020883</v>
      </c>
      <c r="Q35" s="193">
        <f t="shared" si="37"/>
        <v>388476.50874757825</v>
      </c>
      <c r="R35" s="193">
        <f t="shared" si="37"/>
        <v>401788.36147200182</v>
      </c>
      <c r="S35" s="193">
        <f t="shared" si="37"/>
        <v>415565.47254014539</v>
      </c>
      <c r="T35" s="193">
        <f t="shared" si="37"/>
        <v>429824.11286400649</v>
      </c>
      <c r="U35" s="193">
        <f t="shared" si="37"/>
        <v>444581.12257490179</v>
      </c>
      <c r="V35" s="193">
        <f t="shared" si="37"/>
        <v>459853.93094089162</v>
      </c>
      <c r="W35" s="193">
        <f t="shared" si="37"/>
        <v>475660.57698120829</v>
      </c>
      <c r="X35" s="193">
        <f t="shared" si="37"/>
        <v>492019.73080208391</v>
      </c>
      <c r="Y35" s="193">
        <f t="shared" si="37"/>
        <v>508950.71567922074</v>
      </c>
    </row>
    <row r="36" spans="1:25" s="68" customFormat="1">
      <c r="A36" s="891" t="s">
        <v>702</v>
      </c>
      <c r="B36" s="891"/>
      <c r="C36" s="891"/>
      <c r="D36" s="891"/>
      <c r="E36" s="892"/>
      <c r="F36" s="194">
        <f>F28-F35</f>
        <v>57168.982857142866</v>
      </c>
      <c r="G36" s="195">
        <f t="shared" ref="G36:Y36" si="38">G28-G35</f>
        <v>56190.459257142793</v>
      </c>
      <c r="H36" s="195">
        <f t="shared" si="38"/>
        <v>55096.769381142803</v>
      </c>
      <c r="I36" s="195">
        <f t="shared" si="38"/>
        <v>53881.856820732879</v>
      </c>
      <c r="J36" s="195">
        <f t="shared" si="38"/>
        <v>52539.402500689786</v>
      </c>
      <c r="K36" s="195">
        <f t="shared" si="38"/>
        <v>51062.814217269944</v>
      </c>
      <c r="L36" s="195">
        <f t="shared" si="38"/>
        <v>49445.215778611659</v>
      </c>
      <c r="M36" s="195">
        <f t="shared" si="38"/>
        <v>47679.435732527811</v>
      </c>
      <c r="N36" s="195">
        <f t="shared" si="38"/>
        <v>45757.9956664333</v>
      </c>
      <c r="O36" s="195">
        <f t="shared" si="38"/>
        <v>43673.098063598969</v>
      </c>
      <c r="P36" s="195">
        <f t="shared" si="38"/>
        <v>41416.613699348178</v>
      </c>
      <c r="Q36" s="195">
        <f t="shared" si="38"/>
        <v>38980.068560217624</v>
      </c>
      <c r="R36" s="195">
        <f t="shared" si="38"/>
        <v>36354.630268488952</v>
      </c>
      <c r="S36" s="195">
        <f t="shared" si="38"/>
        <v>33531.093993857561</v>
      </c>
      <c r="T36" s="195">
        <f t="shared" si="38"/>
        <v>30499.867833346536</v>
      </c>
      <c r="U36" s="195">
        <f t="shared" si="38"/>
        <v>27250.957639885077</v>
      </c>
      <c r="V36" s="195">
        <f t="shared" si="38"/>
        <v>23773.951279264817</v>
      </c>
      <c r="W36" s="195">
        <f t="shared" si="38"/>
        <v>20058.002294452046</v>
      </c>
      <c r="X36" s="195">
        <f t="shared" si="38"/>
        <v>16091.812955467787</v>
      </c>
      <c r="Y36" s="195">
        <f t="shared" si="38"/>
        <v>11863.616672269651</v>
      </c>
    </row>
    <row r="37" spans="1:25" s="15" customFormat="1" ht="13.7" customHeight="1">
      <c r="A37" s="863" t="s">
        <v>698</v>
      </c>
      <c r="B37" s="863"/>
      <c r="C37" s="863"/>
      <c r="D37" s="863"/>
      <c r="E37" s="864"/>
      <c r="F37" s="190">
        <f>F36</f>
        <v>57168.982857142866</v>
      </c>
      <c r="G37" s="190">
        <f t="shared" ref="G37:Y37" si="39">G36</f>
        <v>56190.459257142793</v>
      </c>
      <c r="H37" s="190">
        <f t="shared" si="39"/>
        <v>55096.769381142803</v>
      </c>
      <c r="I37" s="190">
        <f t="shared" si="39"/>
        <v>53881.856820732879</v>
      </c>
      <c r="J37" s="190">
        <f t="shared" si="39"/>
        <v>52539.402500689786</v>
      </c>
      <c r="K37" s="190">
        <f t="shared" si="39"/>
        <v>51062.814217269944</v>
      </c>
      <c r="L37" s="190">
        <f t="shared" si="39"/>
        <v>49445.215778611659</v>
      </c>
      <c r="M37" s="190">
        <f t="shared" si="39"/>
        <v>47679.435732527811</v>
      </c>
      <c r="N37" s="190">
        <f t="shared" si="39"/>
        <v>45757.9956664333</v>
      </c>
      <c r="O37" s="190">
        <f t="shared" si="39"/>
        <v>43673.098063598969</v>
      </c>
      <c r="P37" s="190">
        <f t="shared" si="39"/>
        <v>41416.613699348178</v>
      </c>
      <c r="Q37" s="190">
        <f t="shared" si="39"/>
        <v>38980.068560217624</v>
      </c>
      <c r="R37" s="190">
        <f t="shared" si="39"/>
        <v>36354.630268488952</v>
      </c>
      <c r="S37" s="190">
        <f t="shared" si="39"/>
        <v>33531.093993857561</v>
      </c>
      <c r="T37" s="190">
        <f t="shared" si="39"/>
        <v>30499.867833346536</v>
      </c>
      <c r="U37" s="190">
        <f t="shared" si="39"/>
        <v>27250.957639885077</v>
      </c>
      <c r="V37" s="190">
        <f t="shared" si="39"/>
        <v>23773.951279264817</v>
      </c>
      <c r="W37" s="190">
        <f t="shared" si="39"/>
        <v>20058.002294452046</v>
      </c>
      <c r="X37" s="190">
        <f t="shared" si="39"/>
        <v>16091.812955467787</v>
      </c>
      <c r="Y37" s="190">
        <f t="shared" si="39"/>
        <v>11863.616672269651</v>
      </c>
    </row>
    <row r="38" spans="1:25" s="42" customFormat="1" ht="13.7" customHeight="1">
      <c r="A38" s="107" t="s">
        <v>691</v>
      </c>
      <c r="B38" s="196"/>
      <c r="C38" s="166" t="s">
        <v>668</v>
      </c>
      <c r="D38" s="166" t="s">
        <v>669</v>
      </c>
      <c r="E38" s="166" t="s">
        <v>566</v>
      </c>
      <c r="F38" s="197"/>
      <c r="G38" s="197"/>
      <c r="H38" s="197"/>
      <c r="I38" s="197"/>
      <c r="J38" s="197"/>
      <c r="K38" s="197"/>
      <c r="L38" s="197"/>
      <c r="M38" s="197"/>
      <c r="N38" s="197"/>
      <c r="O38" s="197"/>
      <c r="P38" s="197"/>
      <c r="Q38" s="197"/>
      <c r="R38" s="197"/>
      <c r="S38" s="198"/>
      <c r="T38" s="198"/>
      <c r="U38" s="198"/>
      <c r="V38" s="198"/>
      <c r="W38" s="198"/>
      <c r="X38" s="198"/>
      <c r="Y38" s="198"/>
    </row>
    <row r="39" spans="1:25" s="15" customFormat="1" ht="13.7" customHeight="1">
      <c r="A39" s="865" t="s">
        <v>692</v>
      </c>
      <c r="B39" s="865"/>
      <c r="C39" s="865"/>
      <c r="D39" s="865"/>
      <c r="E39" s="866"/>
      <c r="F39" s="182">
        <f>'Cash Flow'!D53-F46</f>
        <v>112892</v>
      </c>
      <c r="G39" s="182">
        <f>'Cash Flow'!E53-G46</f>
        <v>115714.30000000005</v>
      </c>
      <c r="H39" s="182">
        <f>'Cash Flow'!F53-H46</f>
        <v>-11145.02999999997</v>
      </c>
      <c r="I39" s="182">
        <f>'Cash Flow'!G53-I46</f>
        <v>-11423.655750000034</v>
      </c>
      <c r="J39" s="182">
        <f>'Cash Flow'!H53-J46</f>
        <v>-11709.247143750021</v>
      </c>
      <c r="K39" s="182">
        <f>'Cash Flow'!I53-K46</f>
        <v>-12001.978322343784</v>
      </c>
      <c r="L39" s="182">
        <f>'Cash Flow'!J53-L46</f>
        <v>-12302.027780402335</v>
      </c>
      <c r="M39" s="182">
        <f>'Cash Flow'!K53-M46</f>
        <v>-12609.578474912385</v>
      </c>
      <c r="N39" s="182">
        <f>'Cash Flow'!L53-N46</f>
        <v>-12924.817936785228</v>
      </c>
      <c r="O39" s="182">
        <f>'Cash Flow'!M53-O46</f>
        <v>-13247.938385204819</v>
      </c>
      <c r="P39" s="182">
        <f>'Cash Flow'!N53-P46</f>
        <v>-13579.136844834953</v>
      </c>
      <c r="Q39" s="182">
        <f>'Cash Flow'!O53-Q46</f>
        <v>-13918.615265955799</v>
      </c>
      <c r="R39" s="182">
        <f>'Cash Flow'!P53-R46</f>
        <v>-14266.580647604715</v>
      </c>
      <c r="S39" s="182">
        <f>'Cash Flow'!Q53-S46</f>
        <v>-14623.24516379484</v>
      </c>
      <c r="T39" s="182">
        <f>'Cash Flow'!R53-T46</f>
        <v>-14988.826292889717</v>
      </c>
      <c r="U39" s="182">
        <f>'Cash Flow'!S53-U46</f>
        <v>-15363.546950211923</v>
      </c>
      <c r="V39" s="182">
        <f>'Cash Flow'!T53-V46</f>
        <v>-15747.635623967217</v>
      </c>
      <c r="W39" s="182">
        <f>'Cash Flow'!U53-W46</f>
        <v>-16141.326514566434</v>
      </c>
      <c r="X39" s="182">
        <f>'Cash Flow'!V53-X46</f>
        <v>-16544.859677430592</v>
      </c>
      <c r="Y39" s="182">
        <f>'Cash Flow'!W53-Y46</f>
        <v>-16958.481169366336</v>
      </c>
    </row>
    <row r="40" spans="1:25" s="68" customFormat="1" ht="13.7" customHeight="1">
      <c r="A40" s="881" t="s">
        <v>678</v>
      </c>
      <c r="B40" s="881"/>
      <c r="C40" s="206">
        <f>Operating!D130</f>
        <v>20197</v>
      </c>
      <c r="D40" s="575">
        <f>$D$9</f>
        <v>1</v>
      </c>
      <c r="E40" s="199">
        <v>2.5000000000000001E-2</v>
      </c>
      <c r="F40" s="174">
        <f>IF(C40=0,0,C40*D40)</f>
        <v>20197</v>
      </c>
      <c r="G40" s="178">
        <f>F40*(1+$E40)</f>
        <v>20701.924999999999</v>
      </c>
      <c r="H40" s="178">
        <f t="shared" ref="G40:V42" si="40">G40*(1+$E40)</f>
        <v>21219.473124999997</v>
      </c>
      <c r="I40" s="178">
        <f t="shared" si="40"/>
        <v>21749.959953124995</v>
      </c>
      <c r="J40" s="178">
        <f t="shared" si="40"/>
        <v>22293.708951953118</v>
      </c>
      <c r="K40" s="178">
        <f t="shared" si="40"/>
        <v>22851.051675751944</v>
      </c>
      <c r="L40" s="178">
        <f t="shared" si="40"/>
        <v>23422.327967645739</v>
      </c>
      <c r="M40" s="178">
        <f t="shared" si="40"/>
        <v>24007.886166836881</v>
      </c>
      <c r="N40" s="178">
        <f t="shared" si="40"/>
        <v>24608.083321007802</v>
      </c>
      <c r="O40" s="178">
        <f t="shared" si="40"/>
        <v>25223.285404032995</v>
      </c>
      <c r="P40" s="178">
        <f t="shared" si="40"/>
        <v>25853.867539133818</v>
      </c>
      <c r="Q40" s="178">
        <f t="shared" si="40"/>
        <v>26500.214227612163</v>
      </c>
      <c r="R40" s="178">
        <f t="shared" si="40"/>
        <v>27162.719583302463</v>
      </c>
      <c r="S40" s="178">
        <f t="shared" si="40"/>
        <v>27841.787572885023</v>
      </c>
      <c r="T40" s="178">
        <f t="shared" si="40"/>
        <v>28537.832262207146</v>
      </c>
      <c r="U40" s="178">
        <f t="shared" si="40"/>
        <v>29251.278068762324</v>
      </c>
      <c r="V40" s="178">
        <f t="shared" si="40"/>
        <v>29982.560020481378</v>
      </c>
      <c r="W40" s="178">
        <f t="shared" ref="W40:Y40" si="41">V40*(1+$E40)</f>
        <v>30732.124020993411</v>
      </c>
      <c r="X40" s="178">
        <f t="shared" si="41"/>
        <v>31500.427121518245</v>
      </c>
      <c r="Y40" s="178">
        <f t="shared" si="41"/>
        <v>32287.937799556199</v>
      </c>
    </row>
    <row r="41" spans="1:25" s="15" customFormat="1" ht="13.7" customHeight="1">
      <c r="A41" s="865" t="s">
        <v>679</v>
      </c>
      <c r="B41" s="865"/>
      <c r="C41" s="865"/>
      <c r="D41" s="865"/>
      <c r="E41" s="866"/>
      <c r="F41" s="182">
        <f t="shared" ref="F41:Y41" si="42">F39-F40</f>
        <v>92695</v>
      </c>
      <c r="G41" s="182">
        <f t="shared" si="42"/>
        <v>95012.375000000044</v>
      </c>
      <c r="H41" s="182">
        <f t="shared" si="42"/>
        <v>-32364.503124999967</v>
      </c>
      <c r="I41" s="182">
        <f t="shared" si="42"/>
        <v>-33173.615703125033</v>
      </c>
      <c r="J41" s="182">
        <f t="shared" si="42"/>
        <v>-34002.956095703135</v>
      </c>
      <c r="K41" s="182">
        <f t="shared" si="42"/>
        <v>-34853.029998095728</v>
      </c>
      <c r="L41" s="182">
        <f t="shared" si="42"/>
        <v>-35724.355748048074</v>
      </c>
      <c r="M41" s="182">
        <f t="shared" si="42"/>
        <v>-36617.464641749262</v>
      </c>
      <c r="N41" s="182">
        <f t="shared" si="42"/>
        <v>-37532.901257793026</v>
      </c>
      <c r="O41" s="182">
        <f t="shared" si="42"/>
        <v>-38471.223789237818</v>
      </c>
      <c r="P41" s="182">
        <f t="shared" si="42"/>
        <v>-39433.004383968771</v>
      </c>
      <c r="Q41" s="182">
        <f t="shared" si="42"/>
        <v>-40418.829493567959</v>
      </c>
      <c r="R41" s="182">
        <f t="shared" si="42"/>
        <v>-41429.300230907174</v>
      </c>
      <c r="S41" s="182">
        <f t="shared" si="42"/>
        <v>-42465.032736679859</v>
      </c>
      <c r="T41" s="182">
        <f t="shared" si="42"/>
        <v>-43526.658555096859</v>
      </c>
      <c r="U41" s="182">
        <f t="shared" si="42"/>
        <v>-44614.825018974247</v>
      </c>
      <c r="V41" s="182">
        <f t="shared" si="42"/>
        <v>-45730.195644448599</v>
      </c>
      <c r="W41" s="182">
        <f t="shared" si="42"/>
        <v>-46873.450535559845</v>
      </c>
      <c r="X41" s="182">
        <f t="shared" si="42"/>
        <v>-48045.286798948837</v>
      </c>
      <c r="Y41" s="182">
        <f t="shared" si="42"/>
        <v>-49246.418968922531</v>
      </c>
    </row>
    <row r="42" spans="1:25" s="68" customFormat="1" ht="13.7" customHeight="1">
      <c r="A42" s="890" t="s">
        <v>678</v>
      </c>
      <c r="B42" s="890"/>
      <c r="C42" s="206">
        <f>Operating!D130</f>
        <v>20197</v>
      </c>
      <c r="D42" s="281">
        <f>$D$9</f>
        <v>1</v>
      </c>
      <c r="E42" s="199">
        <v>2.5000000000000001E-2</v>
      </c>
      <c r="F42" s="174">
        <f>IF(C42=0,0,C42*D42)</f>
        <v>20197</v>
      </c>
      <c r="G42" s="178">
        <f t="shared" si="40"/>
        <v>20701.924999999999</v>
      </c>
      <c r="H42" s="178">
        <f t="shared" si="40"/>
        <v>21219.473124999997</v>
      </c>
      <c r="I42" s="178">
        <f t="shared" si="40"/>
        <v>21749.959953124995</v>
      </c>
      <c r="J42" s="178">
        <f t="shared" si="40"/>
        <v>22293.708951953118</v>
      </c>
      <c r="K42" s="178">
        <f t="shared" si="40"/>
        <v>22851.051675751944</v>
      </c>
      <c r="L42" s="178">
        <f t="shared" si="40"/>
        <v>23422.327967645739</v>
      </c>
      <c r="M42" s="178">
        <f t="shared" si="40"/>
        <v>24007.886166836881</v>
      </c>
      <c r="N42" s="178">
        <f t="shared" si="40"/>
        <v>24608.083321007802</v>
      </c>
      <c r="O42" s="178">
        <f t="shared" si="40"/>
        <v>25223.285404032995</v>
      </c>
      <c r="P42" s="178">
        <f t="shared" si="40"/>
        <v>25853.867539133818</v>
      </c>
      <c r="Q42" s="178">
        <f t="shared" si="40"/>
        <v>26500.214227612163</v>
      </c>
      <c r="R42" s="178">
        <f t="shared" si="40"/>
        <v>27162.719583302463</v>
      </c>
      <c r="S42" s="178">
        <f t="shared" si="40"/>
        <v>27841.787572885023</v>
      </c>
      <c r="T42" s="178">
        <f t="shared" si="40"/>
        <v>28537.832262207146</v>
      </c>
      <c r="U42" s="178">
        <f t="shared" si="40"/>
        <v>29251.278068762324</v>
      </c>
      <c r="V42" s="178">
        <f t="shared" si="40"/>
        <v>29982.560020481378</v>
      </c>
      <c r="W42" s="178">
        <f t="shared" ref="W42:Y42" si="43">V42*(1+$E42)</f>
        <v>30732.124020993411</v>
      </c>
      <c r="X42" s="178">
        <f t="shared" si="43"/>
        <v>31500.427121518245</v>
      </c>
      <c r="Y42" s="178">
        <f t="shared" si="43"/>
        <v>32287.937799556199</v>
      </c>
    </row>
    <row r="43" spans="1:25" s="46" customFormat="1" ht="20.65" customHeight="1">
      <c r="A43" s="879" t="s">
        <v>696</v>
      </c>
      <c r="B43" s="879"/>
      <c r="C43" s="879"/>
      <c r="D43" s="879"/>
      <c r="E43" s="880"/>
      <c r="F43" s="178">
        <f t="shared" ref="F43:Y43" si="44">IF(F41&gt;=F42,F42,IF(F41&gt;0,F41,0))</f>
        <v>20197</v>
      </c>
      <c r="G43" s="178">
        <f t="shared" si="44"/>
        <v>20701.924999999999</v>
      </c>
      <c r="H43" s="178">
        <f t="shared" si="44"/>
        <v>0</v>
      </c>
      <c r="I43" s="178">
        <f t="shared" si="44"/>
        <v>0</v>
      </c>
      <c r="J43" s="178">
        <f t="shared" si="44"/>
        <v>0</v>
      </c>
      <c r="K43" s="178">
        <f t="shared" si="44"/>
        <v>0</v>
      </c>
      <c r="L43" s="178">
        <f t="shared" si="44"/>
        <v>0</v>
      </c>
      <c r="M43" s="178">
        <f t="shared" si="44"/>
        <v>0</v>
      </c>
      <c r="N43" s="178">
        <f t="shared" si="44"/>
        <v>0</v>
      </c>
      <c r="O43" s="178">
        <f t="shared" si="44"/>
        <v>0</v>
      </c>
      <c r="P43" s="178">
        <f t="shared" si="44"/>
        <v>0</v>
      </c>
      <c r="Q43" s="178">
        <f t="shared" si="44"/>
        <v>0</v>
      </c>
      <c r="R43" s="178">
        <f t="shared" si="44"/>
        <v>0</v>
      </c>
      <c r="S43" s="178">
        <f t="shared" si="44"/>
        <v>0</v>
      </c>
      <c r="T43" s="178">
        <f t="shared" si="44"/>
        <v>0</v>
      </c>
      <c r="U43" s="178">
        <f t="shared" si="44"/>
        <v>0</v>
      </c>
      <c r="V43" s="178">
        <f t="shared" si="44"/>
        <v>0</v>
      </c>
      <c r="W43" s="178">
        <f t="shared" si="44"/>
        <v>0</v>
      </c>
      <c r="X43" s="178">
        <f t="shared" si="44"/>
        <v>0</v>
      </c>
      <c r="Y43" s="178">
        <f t="shared" si="44"/>
        <v>0</v>
      </c>
    </row>
    <row r="44" spans="1:25" s="109" customFormat="1" ht="18.75" customHeight="1">
      <c r="A44" s="881" t="s">
        <v>697</v>
      </c>
      <c r="B44" s="881"/>
      <c r="C44" s="881"/>
      <c r="D44" s="881"/>
      <c r="E44" s="882"/>
      <c r="F44" s="108">
        <f t="shared" ref="F44:Y44" si="45">F41-F43</f>
        <v>72498</v>
      </c>
      <c r="G44" s="108">
        <f t="shared" si="45"/>
        <v>74310.450000000041</v>
      </c>
      <c r="H44" s="108">
        <f t="shared" si="45"/>
        <v>-32364.503124999967</v>
      </c>
      <c r="I44" s="108">
        <f t="shared" si="45"/>
        <v>-33173.615703125033</v>
      </c>
      <c r="J44" s="108">
        <f t="shared" si="45"/>
        <v>-34002.956095703135</v>
      </c>
      <c r="K44" s="108">
        <f t="shared" si="45"/>
        <v>-34853.029998095728</v>
      </c>
      <c r="L44" s="108">
        <f t="shared" si="45"/>
        <v>-35724.355748048074</v>
      </c>
      <c r="M44" s="108">
        <f t="shared" si="45"/>
        <v>-36617.464641749262</v>
      </c>
      <c r="N44" s="108">
        <f t="shared" si="45"/>
        <v>-37532.901257793026</v>
      </c>
      <c r="O44" s="108">
        <f t="shared" si="45"/>
        <v>-38471.223789237818</v>
      </c>
      <c r="P44" s="108">
        <f t="shared" si="45"/>
        <v>-39433.004383968771</v>
      </c>
      <c r="Q44" s="108">
        <f t="shared" si="45"/>
        <v>-40418.829493567959</v>
      </c>
      <c r="R44" s="108">
        <f t="shared" si="45"/>
        <v>-41429.300230907174</v>
      </c>
      <c r="S44" s="108">
        <f t="shared" si="45"/>
        <v>-42465.032736679859</v>
      </c>
      <c r="T44" s="108">
        <f t="shared" si="45"/>
        <v>-43526.658555096859</v>
      </c>
      <c r="U44" s="108">
        <f t="shared" si="45"/>
        <v>-44614.825018974247</v>
      </c>
      <c r="V44" s="108">
        <f t="shared" si="45"/>
        <v>-45730.195644448599</v>
      </c>
      <c r="W44" s="108">
        <f t="shared" si="45"/>
        <v>-46873.450535559845</v>
      </c>
      <c r="X44" s="108">
        <f t="shared" si="45"/>
        <v>-48045.286798948837</v>
      </c>
      <c r="Y44" s="108">
        <f t="shared" si="45"/>
        <v>-49246.418968922531</v>
      </c>
    </row>
    <row r="45" spans="1:25" s="42" customFormat="1" ht="13.7" customHeight="1">
      <c r="A45" s="107" t="s">
        <v>698</v>
      </c>
      <c r="B45" s="196"/>
      <c r="C45" s="200"/>
      <c r="D45" s="201"/>
      <c r="E45" s="197"/>
      <c r="F45" s="197"/>
      <c r="G45" s="197"/>
      <c r="H45" s="197"/>
      <c r="I45" s="197"/>
      <c r="J45" s="197"/>
      <c r="K45" s="197"/>
      <c r="L45" s="197"/>
      <c r="M45" s="197"/>
      <c r="N45" s="197"/>
      <c r="O45" s="197"/>
      <c r="P45" s="197"/>
      <c r="Q45" s="197"/>
      <c r="R45" s="197"/>
      <c r="S45" s="198"/>
      <c r="T45" s="198"/>
      <c r="U45" s="198"/>
      <c r="V45" s="198"/>
      <c r="W45" s="198"/>
      <c r="X45" s="198"/>
      <c r="Y45" s="198"/>
    </row>
    <row r="46" spans="1:25" s="15" customFormat="1" ht="13.7" customHeight="1">
      <c r="A46" s="883" t="s">
        <v>699</v>
      </c>
      <c r="B46" s="883"/>
      <c r="C46" s="883"/>
      <c r="D46" s="883"/>
      <c r="E46" s="884"/>
      <c r="F46" s="182">
        <f>F37</f>
        <v>57168.982857142866</v>
      </c>
      <c r="G46" s="182">
        <f t="shared" ref="G46:Y46" si="46">G37</f>
        <v>56190.459257142793</v>
      </c>
      <c r="H46" s="182">
        <f t="shared" si="46"/>
        <v>55096.769381142803</v>
      </c>
      <c r="I46" s="182">
        <f t="shared" si="46"/>
        <v>53881.856820732879</v>
      </c>
      <c r="J46" s="182">
        <f t="shared" si="46"/>
        <v>52539.402500689786</v>
      </c>
      <c r="K46" s="182">
        <f t="shared" si="46"/>
        <v>51062.814217269944</v>
      </c>
      <c r="L46" s="182">
        <f t="shared" si="46"/>
        <v>49445.215778611659</v>
      </c>
      <c r="M46" s="182">
        <f t="shared" si="46"/>
        <v>47679.435732527811</v>
      </c>
      <c r="N46" s="182">
        <f t="shared" si="46"/>
        <v>45757.9956664333</v>
      </c>
      <c r="O46" s="182">
        <f t="shared" si="46"/>
        <v>43673.098063598969</v>
      </c>
      <c r="P46" s="182">
        <f t="shared" si="46"/>
        <v>41416.613699348178</v>
      </c>
      <c r="Q46" s="182">
        <f t="shared" si="46"/>
        <v>38980.068560217624</v>
      </c>
      <c r="R46" s="182">
        <f t="shared" si="46"/>
        <v>36354.630268488952</v>
      </c>
      <c r="S46" s="182">
        <f t="shared" si="46"/>
        <v>33531.093993857561</v>
      </c>
      <c r="T46" s="182">
        <f t="shared" si="46"/>
        <v>30499.867833346536</v>
      </c>
      <c r="U46" s="182">
        <f t="shared" si="46"/>
        <v>27250.957639885077</v>
      </c>
      <c r="V46" s="182">
        <f t="shared" si="46"/>
        <v>23773.951279264817</v>
      </c>
      <c r="W46" s="182">
        <f t="shared" si="46"/>
        <v>20058.002294452046</v>
      </c>
      <c r="X46" s="182">
        <f t="shared" si="46"/>
        <v>16091.812955467787</v>
      </c>
      <c r="Y46" s="182">
        <f t="shared" si="46"/>
        <v>11863.616672269651</v>
      </c>
    </row>
    <row r="47" spans="1:25" s="46" customFormat="1" ht="13.7" customHeight="1">
      <c r="A47" s="885" t="s">
        <v>700</v>
      </c>
      <c r="B47" s="885"/>
      <c r="C47" s="885"/>
      <c r="D47" s="885"/>
      <c r="E47" s="886"/>
      <c r="F47" s="178">
        <f t="shared" ref="F47:Y47" si="47">F42-F43</f>
        <v>0</v>
      </c>
      <c r="G47" s="178">
        <f t="shared" si="47"/>
        <v>0</v>
      </c>
      <c r="H47" s="178">
        <f t="shared" si="47"/>
        <v>21219.473124999997</v>
      </c>
      <c r="I47" s="178">
        <f t="shared" si="47"/>
        <v>21749.959953124995</v>
      </c>
      <c r="J47" s="178">
        <f t="shared" si="47"/>
        <v>22293.708951953118</v>
      </c>
      <c r="K47" s="178">
        <f t="shared" si="47"/>
        <v>22851.051675751944</v>
      </c>
      <c r="L47" s="178">
        <f t="shared" si="47"/>
        <v>23422.327967645739</v>
      </c>
      <c r="M47" s="178">
        <f t="shared" si="47"/>
        <v>24007.886166836881</v>
      </c>
      <c r="N47" s="178">
        <f t="shared" si="47"/>
        <v>24608.083321007802</v>
      </c>
      <c r="O47" s="178">
        <f t="shared" si="47"/>
        <v>25223.285404032995</v>
      </c>
      <c r="P47" s="178">
        <f t="shared" si="47"/>
        <v>25853.867539133818</v>
      </c>
      <c r="Q47" s="178">
        <f t="shared" si="47"/>
        <v>26500.214227612163</v>
      </c>
      <c r="R47" s="178">
        <f t="shared" si="47"/>
        <v>27162.719583302463</v>
      </c>
      <c r="S47" s="178">
        <f t="shared" si="47"/>
        <v>27841.787572885023</v>
      </c>
      <c r="T47" s="178">
        <f t="shared" si="47"/>
        <v>28537.832262207146</v>
      </c>
      <c r="U47" s="178">
        <f t="shared" si="47"/>
        <v>29251.278068762324</v>
      </c>
      <c r="V47" s="178">
        <f t="shared" si="47"/>
        <v>29982.560020481378</v>
      </c>
      <c r="W47" s="178">
        <f t="shared" si="47"/>
        <v>30732.124020993411</v>
      </c>
      <c r="X47" s="178">
        <f t="shared" si="47"/>
        <v>31500.427121518245</v>
      </c>
      <c r="Y47" s="178">
        <f t="shared" si="47"/>
        <v>32287.937799556199</v>
      </c>
    </row>
    <row r="48" spans="1:25" s="46" customFormat="1" ht="13.7" customHeight="1">
      <c r="A48" s="887" t="s">
        <v>704</v>
      </c>
      <c r="B48" s="888"/>
      <c r="C48" s="888"/>
      <c r="D48" s="888"/>
      <c r="E48" s="889"/>
      <c r="F48" s="576">
        <f>IF(F46-F47&lt;0,MIN($G$6*C5,-(F46-F47)),0)</f>
        <v>0</v>
      </c>
      <c r="G48" s="202">
        <f>IF(G46-G47&lt;0,MIN($G$6,-(G46-G47)),0)</f>
        <v>0</v>
      </c>
      <c r="H48" s="202">
        <f t="shared" ref="H48:Y48" si="48">IF(H46-H47&lt;0,MIN($G$6,-(H46-H47)),0)</f>
        <v>0</v>
      </c>
      <c r="I48" s="202">
        <f t="shared" si="48"/>
        <v>0</v>
      </c>
      <c r="J48" s="202">
        <f t="shared" si="48"/>
        <v>0</v>
      </c>
      <c r="K48" s="202">
        <f t="shared" si="48"/>
        <v>0</v>
      </c>
      <c r="L48" s="202">
        <f t="shared" si="48"/>
        <v>0</v>
      </c>
      <c r="M48" s="202">
        <f t="shared" si="48"/>
        <v>0</v>
      </c>
      <c r="N48" s="202">
        <f t="shared" si="48"/>
        <v>0</v>
      </c>
      <c r="O48" s="202">
        <f t="shared" si="48"/>
        <v>0</v>
      </c>
      <c r="P48" s="202">
        <f t="shared" si="48"/>
        <v>0</v>
      </c>
      <c r="Q48" s="202">
        <f t="shared" si="48"/>
        <v>0</v>
      </c>
      <c r="R48" s="202">
        <f t="shared" si="48"/>
        <v>0</v>
      </c>
      <c r="S48" s="202">
        <f t="shared" si="48"/>
        <v>0</v>
      </c>
      <c r="T48" s="202">
        <f t="shared" si="48"/>
        <v>0</v>
      </c>
      <c r="U48" s="202">
        <f t="shared" si="48"/>
        <v>2000.3204288772467</v>
      </c>
      <c r="V48" s="202">
        <f t="shared" si="48"/>
        <v>6208.6087412165616</v>
      </c>
      <c r="W48" s="202">
        <f t="shared" si="48"/>
        <v>10674.121726541365</v>
      </c>
      <c r="X48" s="202">
        <f t="shared" si="48"/>
        <v>12000</v>
      </c>
      <c r="Y48" s="203">
        <f t="shared" si="48"/>
        <v>12000</v>
      </c>
    </row>
    <row r="49" spans="1:25" s="46" customFormat="1" ht="13.7" customHeight="1">
      <c r="A49" s="870" t="s">
        <v>711</v>
      </c>
      <c r="B49" s="871"/>
      <c r="C49" s="871"/>
      <c r="D49" s="871"/>
      <c r="E49" s="872"/>
      <c r="F49" s="178">
        <f>F48</f>
        <v>0</v>
      </c>
      <c r="G49" s="178">
        <f>F49+G48</f>
        <v>0</v>
      </c>
      <c r="H49" s="178">
        <f t="shared" ref="H49:Y49" si="49">G49+H48</f>
        <v>0</v>
      </c>
      <c r="I49" s="178">
        <f t="shared" si="49"/>
        <v>0</v>
      </c>
      <c r="J49" s="178">
        <f t="shared" si="49"/>
        <v>0</v>
      </c>
      <c r="K49" s="178">
        <f t="shared" si="49"/>
        <v>0</v>
      </c>
      <c r="L49" s="178">
        <f t="shared" si="49"/>
        <v>0</v>
      </c>
      <c r="M49" s="178">
        <f t="shared" si="49"/>
        <v>0</v>
      </c>
      <c r="N49" s="178">
        <f t="shared" si="49"/>
        <v>0</v>
      </c>
      <c r="O49" s="178">
        <f t="shared" si="49"/>
        <v>0</v>
      </c>
      <c r="P49" s="178">
        <f t="shared" si="49"/>
        <v>0</v>
      </c>
      <c r="Q49" s="178">
        <f t="shared" si="49"/>
        <v>0</v>
      </c>
      <c r="R49" s="178">
        <f t="shared" si="49"/>
        <v>0</v>
      </c>
      <c r="S49" s="178">
        <f t="shared" si="49"/>
        <v>0</v>
      </c>
      <c r="T49" s="178">
        <f t="shared" si="49"/>
        <v>0</v>
      </c>
      <c r="U49" s="178">
        <f t="shared" si="49"/>
        <v>2000.3204288772467</v>
      </c>
      <c r="V49" s="178">
        <f t="shared" si="49"/>
        <v>8208.9291700938084</v>
      </c>
      <c r="W49" s="178">
        <f t="shared" si="49"/>
        <v>18883.050896635174</v>
      </c>
      <c r="X49" s="178">
        <f t="shared" si="49"/>
        <v>30883.050896635174</v>
      </c>
      <c r="Y49" s="204">
        <f t="shared" si="49"/>
        <v>42883.050896635177</v>
      </c>
    </row>
    <row r="50" spans="1:25" s="46" customFormat="1" ht="13.7" customHeight="1">
      <c r="A50" s="870" t="s">
        <v>712</v>
      </c>
      <c r="B50" s="871"/>
      <c r="C50" s="871"/>
      <c r="D50" s="871"/>
      <c r="E50" s="872"/>
      <c r="F50" s="178">
        <f t="shared" ref="F50:Y50" si="50">F46+F48</f>
        <v>57168.982857142866</v>
      </c>
      <c r="G50" s="178">
        <f t="shared" si="50"/>
        <v>56190.459257142793</v>
      </c>
      <c r="H50" s="178">
        <f t="shared" si="50"/>
        <v>55096.769381142803</v>
      </c>
      <c r="I50" s="178">
        <f t="shared" si="50"/>
        <v>53881.856820732879</v>
      </c>
      <c r="J50" s="178">
        <f t="shared" si="50"/>
        <v>52539.402500689786</v>
      </c>
      <c r="K50" s="178">
        <f t="shared" si="50"/>
        <v>51062.814217269944</v>
      </c>
      <c r="L50" s="178">
        <f t="shared" si="50"/>
        <v>49445.215778611659</v>
      </c>
      <c r="M50" s="178">
        <f t="shared" si="50"/>
        <v>47679.435732527811</v>
      </c>
      <c r="N50" s="178">
        <f t="shared" si="50"/>
        <v>45757.9956664333</v>
      </c>
      <c r="O50" s="178">
        <f t="shared" si="50"/>
        <v>43673.098063598969</v>
      </c>
      <c r="P50" s="178">
        <f t="shared" si="50"/>
        <v>41416.613699348178</v>
      </c>
      <c r="Q50" s="178">
        <f t="shared" si="50"/>
        <v>38980.068560217624</v>
      </c>
      <c r="R50" s="178">
        <f t="shared" si="50"/>
        <v>36354.630268488952</v>
      </c>
      <c r="S50" s="178">
        <f t="shared" si="50"/>
        <v>33531.093993857561</v>
      </c>
      <c r="T50" s="178">
        <f t="shared" si="50"/>
        <v>30499.867833346536</v>
      </c>
      <c r="U50" s="178">
        <f t="shared" si="50"/>
        <v>29251.278068762324</v>
      </c>
      <c r="V50" s="178">
        <f t="shared" si="50"/>
        <v>29982.560020481378</v>
      </c>
      <c r="W50" s="178">
        <f t="shared" si="50"/>
        <v>30732.124020993411</v>
      </c>
      <c r="X50" s="178">
        <f t="shared" si="50"/>
        <v>28091.812955467787</v>
      </c>
      <c r="Y50" s="204">
        <f t="shared" si="50"/>
        <v>23863.616672269651</v>
      </c>
    </row>
    <row r="51" spans="1:25" s="46" customFormat="1" ht="13.7" customHeight="1">
      <c r="A51" s="873" t="s">
        <v>705</v>
      </c>
      <c r="B51" s="874"/>
      <c r="C51" s="874"/>
      <c r="D51" s="874"/>
      <c r="E51" s="875"/>
      <c r="F51" s="178">
        <f t="shared" ref="F51:Y51" si="51">IF(F50&gt;=F47,F47,0)</f>
        <v>0</v>
      </c>
      <c r="G51" s="178">
        <f t="shared" si="51"/>
        <v>0</v>
      </c>
      <c r="H51" s="178">
        <f t="shared" si="51"/>
        <v>21219.473124999997</v>
      </c>
      <c r="I51" s="178">
        <f t="shared" si="51"/>
        <v>21749.959953124995</v>
      </c>
      <c r="J51" s="178">
        <f t="shared" si="51"/>
        <v>22293.708951953118</v>
      </c>
      <c r="K51" s="178">
        <f t="shared" si="51"/>
        <v>22851.051675751944</v>
      </c>
      <c r="L51" s="178">
        <f t="shared" si="51"/>
        <v>23422.327967645739</v>
      </c>
      <c r="M51" s="178">
        <f t="shared" si="51"/>
        <v>24007.886166836881</v>
      </c>
      <c r="N51" s="178">
        <f t="shared" si="51"/>
        <v>24608.083321007802</v>
      </c>
      <c r="O51" s="178">
        <f t="shared" si="51"/>
        <v>25223.285404032995</v>
      </c>
      <c r="P51" s="178">
        <f t="shared" si="51"/>
        <v>25853.867539133818</v>
      </c>
      <c r="Q51" s="178">
        <f t="shared" si="51"/>
        <v>26500.214227612163</v>
      </c>
      <c r="R51" s="178">
        <f t="shared" si="51"/>
        <v>27162.719583302463</v>
      </c>
      <c r="S51" s="178">
        <f t="shared" si="51"/>
        <v>27841.787572885023</v>
      </c>
      <c r="T51" s="178">
        <f t="shared" si="51"/>
        <v>28537.832262207146</v>
      </c>
      <c r="U51" s="178">
        <f t="shared" si="51"/>
        <v>29251.278068762324</v>
      </c>
      <c r="V51" s="178">
        <f t="shared" si="51"/>
        <v>29982.560020481378</v>
      </c>
      <c r="W51" s="178">
        <f t="shared" si="51"/>
        <v>30732.124020993411</v>
      </c>
      <c r="X51" s="178">
        <f t="shared" si="51"/>
        <v>0</v>
      </c>
      <c r="Y51" s="204">
        <f t="shared" si="51"/>
        <v>0</v>
      </c>
    </row>
    <row r="52" spans="1:25" s="112" customFormat="1" ht="13.7" customHeight="1">
      <c r="A52" s="876" t="s">
        <v>679</v>
      </c>
      <c r="B52" s="877"/>
      <c r="C52" s="877"/>
      <c r="D52" s="877"/>
      <c r="E52" s="878"/>
      <c r="F52" s="110">
        <f t="shared" ref="F52:Y52" si="52">F50-F51</f>
        <v>57168.982857142866</v>
      </c>
      <c r="G52" s="110">
        <f t="shared" si="52"/>
        <v>56190.459257142793</v>
      </c>
      <c r="H52" s="110">
        <f t="shared" si="52"/>
        <v>33877.296256142807</v>
      </c>
      <c r="I52" s="110">
        <f t="shared" si="52"/>
        <v>32131.896867607884</v>
      </c>
      <c r="J52" s="110">
        <f t="shared" si="52"/>
        <v>30245.693548736668</v>
      </c>
      <c r="K52" s="110">
        <f t="shared" si="52"/>
        <v>28211.762541518001</v>
      </c>
      <c r="L52" s="110">
        <f t="shared" si="52"/>
        <v>26022.88781096592</v>
      </c>
      <c r="M52" s="110">
        <f t="shared" si="52"/>
        <v>23671.54956569093</v>
      </c>
      <c r="N52" s="110">
        <f t="shared" si="52"/>
        <v>21149.912345425499</v>
      </c>
      <c r="O52" s="110">
        <f t="shared" si="52"/>
        <v>18449.812659565974</v>
      </c>
      <c r="P52" s="110">
        <f t="shared" si="52"/>
        <v>15562.746160214359</v>
      </c>
      <c r="Q52" s="110">
        <f t="shared" si="52"/>
        <v>12479.854332605461</v>
      </c>
      <c r="R52" s="110">
        <f t="shared" si="52"/>
        <v>9191.910685186489</v>
      </c>
      <c r="S52" s="110">
        <f t="shared" si="52"/>
        <v>5689.306420972538</v>
      </c>
      <c r="T52" s="110">
        <f t="shared" si="52"/>
        <v>1962.0355711393895</v>
      </c>
      <c r="U52" s="110">
        <f t="shared" si="52"/>
        <v>0</v>
      </c>
      <c r="V52" s="110">
        <f t="shared" si="52"/>
        <v>0</v>
      </c>
      <c r="W52" s="110">
        <f t="shared" si="52"/>
        <v>0</v>
      </c>
      <c r="X52" s="110">
        <f t="shared" si="52"/>
        <v>28091.812955467787</v>
      </c>
      <c r="Y52" s="111">
        <f t="shared" si="52"/>
        <v>23863.616672269651</v>
      </c>
    </row>
    <row r="53" spans="1:25" s="113" customFormat="1" ht="33" customHeight="1">
      <c r="A53" s="867" t="s">
        <v>703</v>
      </c>
      <c r="B53" s="868"/>
      <c r="C53" s="868"/>
      <c r="D53" s="868"/>
      <c r="E53" s="868"/>
      <c r="F53" s="868"/>
      <c r="G53" s="868"/>
      <c r="H53" s="868"/>
      <c r="I53" s="868"/>
      <c r="J53" s="868"/>
      <c r="K53" s="868"/>
      <c r="L53" s="868"/>
      <c r="M53" s="868"/>
      <c r="N53" s="868"/>
      <c r="O53" s="868"/>
      <c r="P53" s="868"/>
      <c r="Q53" s="868"/>
      <c r="R53" s="868"/>
      <c r="S53" s="868"/>
      <c r="T53" s="868"/>
      <c r="U53" s="868"/>
      <c r="V53" s="868"/>
      <c r="W53" s="868"/>
      <c r="X53" s="868"/>
      <c r="Y53" s="869"/>
    </row>
    <row r="54" spans="1:25">
      <c r="D54" s="318"/>
    </row>
    <row r="55" spans="1:25">
      <c r="G55" s="317"/>
    </row>
  </sheetData>
  <mergeCells count="70">
    <mergeCell ref="A5:B5"/>
    <mergeCell ref="D5:F5"/>
    <mergeCell ref="G4:H4"/>
    <mergeCell ref="A6:B6"/>
    <mergeCell ref="D6:F6"/>
    <mergeCell ref="G6:H6"/>
    <mergeCell ref="A3:B3"/>
    <mergeCell ref="D3:F3"/>
    <mergeCell ref="G3:H3"/>
    <mergeCell ref="A4:B4"/>
    <mergeCell ref="D4:F4"/>
    <mergeCell ref="R1:R2"/>
    <mergeCell ref="S1:S2"/>
    <mergeCell ref="A1:H1"/>
    <mergeCell ref="I1:I2"/>
    <mergeCell ref="J1:J2"/>
    <mergeCell ref="K1:K2"/>
    <mergeCell ref="L1:L2"/>
    <mergeCell ref="M1:M2"/>
    <mergeCell ref="A2:B2"/>
    <mergeCell ref="D2:F2"/>
    <mergeCell ref="G2:H2"/>
    <mergeCell ref="N1:N2"/>
    <mergeCell ref="O1:O2"/>
    <mergeCell ref="P1:P2"/>
    <mergeCell ref="Q1:Q2"/>
    <mergeCell ref="T1:T2"/>
    <mergeCell ref="U1:U2"/>
    <mergeCell ref="V1:V2"/>
    <mergeCell ref="W1:W2"/>
    <mergeCell ref="X1:X2"/>
    <mergeCell ref="A23:B23"/>
    <mergeCell ref="A7:B7"/>
    <mergeCell ref="D7:F7"/>
    <mergeCell ref="G7:H7"/>
    <mergeCell ref="A10:B10"/>
    <mergeCell ref="A14:B14"/>
    <mergeCell ref="A15:B15"/>
    <mergeCell ref="A16:E16"/>
    <mergeCell ref="A18:B18"/>
    <mergeCell ref="A19:B19"/>
    <mergeCell ref="A20:E20"/>
    <mergeCell ref="A21:E21"/>
    <mergeCell ref="A36:E36"/>
    <mergeCell ref="A24:B24"/>
    <mergeCell ref="A25:B25"/>
    <mergeCell ref="A26:B26"/>
    <mergeCell ref="A27:E27"/>
    <mergeCell ref="A28:E28"/>
    <mergeCell ref="A30:B30"/>
    <mergeCell ref="A31:B31"/>
    <mergeCell ref="A32:B32"/>
    <mergeCell ref="A33:B33"/>
    <mergeCell ref="A34:B34"/>
    <mergeCell ref="A35:E35"/>
    <mergeCell ref="A37:E37"/>
    <mergeCell ref="A39:E39"/>
    <mergeCell ref="A53:Y53"/>
    <mergeCell ref="A50:E50"/>
    <mergeCell ref="A51:E51"/>
    <mergeCell ref="A52:E52"/>
    <mergeCell ref="A49:E49"/>
    <mergeCell ref="A43:E43"/>
    <mergeCell ref="A44:E44"/>
    <mergeCell ref="A46:E46"/>
    <mergeCell ref="A47:E47"/>
    <mergeCell ref="A48:E48"/>
    <mergeCell ref="A42:B42"/>
    <mergeCell ref="A41:E41"/>
    <mergeCell ref="A40:B40"/>
  </mergeCells>
  <conditionalFormatting sqref="F48:Y48">
    <cfRule type="cellIs" dxfId="19" priority="18" stopIfTrue="1" operator="equal">
      <formula>$G$6</formula>
    </cfRule>
  </conditionalFormatting>
  <conditionalFormatting sqref="F49:Y49">
    <cfRule type="cellIs" dxfId="18" priority="17" stopIfTrue="1" operator="equal">
      <formula>$G$6</formula>
    </cfRule>
  </conditionalFormatting>
  <conditionalFormatting sqref="I1:I7">
    <cfRule type="expression" dxfId="17" priority="16" stopIfTrue="1">
      <formula>$C$2&lt;&gt;"9%"</formula>
    </cfRule>
  </conditionalFormatting>
  <conditionalFormatting sqref="J1:Y7">
    <cfRule type="expression" dxfId="16" priority="15" stopIfTrue="1">
      <formula>$C$2&lt;&gt;"9%"</formula>
    </cfRule>
  </conditionalFormatting>
  <conditionalFormatting sqref="D2">
    <cfRule type="expression" dxfId="15" priority="10" stopIfTrue="1">
      <formula>$C$2="9%"</formula>
    </cfRule>
  </conditionalFormatting>
  <conditionalFormatting sqref="G2">
    <cfRule type="expression" dxfId="14" priority="9" stopIfTrue="1">
      <formula>$C$2="9%"</formula>
    </cfRule>
  </conditionalFormatting>
  <conditionalFormatting sqref="A3:B3">
    <cfRule type="expression" dxfId="13" priority="8" stopIfTrue="1">
      <formula>$C$2&lt;&gt;"9%"</formula>
    </cfRule>
  </conditionalFormatting>
  <conditionalFormatting sqref="C3">
    <cfRule type="expression" dxfId="12" priority="7" stopIfTrue="1">
      <formula>$C$2&lt;&gt;"9%"</formula>
    </cfRule>
  </conditionalFormatting>
  <conditionalFormatting sqref="F47:Y47">
    <cfRule type="cellIs" dxfId="11" priority="5" operator="greaterThan">
      <formula>0</formula>
    </cfRule>
  </conditionalFormatting>
  <conditionalFormatting sqref="F46:Y46">
    <cfRule type="cellIs" dxfId="10" priority="4" operator="lessThan">
      <formula>0</formula>
    </cfRule>
  </conditionalFormatting>
  <conditionalFormatting sqref="C5">
    <cfRule type="expression" dxfId="9" priority="3">
      <formula>AND($C$2="9%",C5&lt;&gt;I7)</formula>
    </cfRule>
  </conditionalFormatting>
  <conditionalFormatting sqref="C7">
    <cfRule type="expression" dxfId="8" priority="2">
      <formula>AND($C$6&gt;20,$C$5&gt;$C$7)</formula>
    </cfRule>
  </conditionalFormatting>
  <conditionalFormatting sqref="G3:H3">
    <cfRule type="expression" dxfId="7" priority="21" stopIfTrue="1">
      <formula>$G$3&lt;$G$4</formula>
    </cfRule>
  </conditionalFormatting>
  <conditionalFormatting sqref="D6">
    <cfRule type="expression" dxfId="6" priority="1" stopIfTrue="1">
      <formula>$C$2="9%"</formula>
    </cfRule>
  </conditionalFormatting>
  <dataValidations count="2">
    <dataValidation type="list" allowBlank="1" showInputMessage="1" showErrorMessage="1" sqref="I2:K2" xr:uid="{00000000-0002-0000-0800-000000000000}">
      <formula1>County</formula1>
    </dataValidation>
    <dataValidation type="list" allowBlank="1" showInputMessage="1" showErrorMessage="1" sqref="C2" xr:uid="{00000000-0002-0000-0800-000001000000}">
      <formula1>"9%,Non 9%"</formula1>
    </dataValidation>
  </dataValidations>
  <printOptions horizontalCentered="1"/>
  <pageMargins left="0.25" right="0.25" top="0.85" bottom="0.5" header="0.25" footer="0.25"/>
  <pageSetup scale="51" fitToHeight="0" orientation="landscape" r:id="rId1"/>
  <headerFooter>
    <oddHeader xml:space="preserve">&amp;LState of California
Department of Housing and Community Development
Committee Date: 6/25/2020&amp;RBusiness, Consumer Services and Housing Agency
Award Date: 6/26/2020
Contract No: 20-NPLH-14571 (Comp)&amp;KFF0000
</oddHeader>
    <oddFooter>&amp;L&amp;"Times New Roman,Italic"NOFA: September 27, 2019&amp;C&amp;"Times New Roman,Italic"Page &amp;P&amp;R&amp;"Times New Roman,Italic"&amp;F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88c35d46-fb00-43c0-88f7-718d059ec32e">
      <UserInfo>
        <DisplayName>Tran-Houangvilay, Stephanie@HCD</DisplayName>
        <AccountId>16</AccountId>
        <AccountType/>
      </UserInfo>
      <UserInfo>
        <DisplayName>New, Aaron@HCD</DisplayName>
        <AccountId>7</AccountId>
        <AccountType/>
      </UserInfo>
      <UserInfo>
        <DisplayName>Ozbourn, Tracy@HCD</DisplayName>
        <AccountId>14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05C6C357B3706408A84B89C82F33D6F" ma:contentTypeVersion="6" ma:contentTypeDescription="Create a new document." ma:contentTypeScope="" ma:versionID="67b14930a750d1681e3def7127c92598">
  <xsd:schema xmlns:xsd="http://www.w3.org/2001/XMLSchema" xmlns:xs="http://www.w3.org/2001/XMLSchema" xmlns:p="http://schemas.microsoft.com/office/2006/metadata/properties" xmlns:ns1="http://schemas.microsoft.com/sharepoint/v3" xmlns:ns2="acb6a670-bfe1-44ff-b796-4bc80dd19211" xmlns:ns3="88c35d46-fb00-43c0-88f7-718d059ec32e" targetNamespace="http://schemas.microsoft.com/office/2006/metadata/properties" ma:root="true" ma:fieldsID="901307f9306cfeab3c1c3345ebc613d7" ns1:_="" ns2:_="" ns3:_="">
    <xsd:import namespace="http://schemas.microsoft.com/sharepoint/v3"/>
    <xsd:import namespace="acb6a670-bfe1-44ff-b796-4bc80dd19211"/>
    <xsd:import namespace="88c35d46-fb00-43c0-88f7-718d059ec32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b6a670-bfe1-44ff-b796-4bc80dd192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8c35d46-fb00-43c0-88f7-718d059ec32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2340DA-CA99-43D2-B939-B43C5C90A9DA}">
  <ds:schemaRefs>
    <ds:schemaRef ds:uri="http://schemas.microsoft.com/sharepoint/v3/contenttype/forms"/>
  </ds:schemaRefs>
</ds:datastoreItem>
</file>

<file path=customXml/itemProps2.xml><?xml version="1.0" encoding="utf-8"?>
<ds:datastoreItem xmlns:ds="http://schemas.openxmlformats.org/officeDocument/2006/customXml" ds:itemID="{DF35E541-6452-469A-AD2A-050AD0250A74}">
  <ds:schemaRefs>
    <ds:schemaRef ds:uri="http://schemas.microsoft.com/office/2006/metadata/properties"/>
    <ds:schemaRef ds:uri="acb6a670-bfe1-44ff-b796-4bc80dd19211"/>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elements/1.1/"/>
    <ds:schemaRef ds:uri="88c35d46-fb00-43c0-88f7-718d059ec32e"/>
    <ds:schemaRef ds:uri="http://purl.org/dc/dcmitype/"/>
  </ds:schemaRefs>
</ds:datastoreItem>
</file>

<file path=customXml/itemProps3.xml><?xml version="1.0" encoding="utf-8"?>
<ds:datastoreItem xmlns:ds="http://schemas.openxmlformats.org/officeDocument/2006/customXml" ds:itemID="{F54B6FA7-A009-4635-BB92-C1C574A182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cb6a670-bfe1-44ff-b796-4bc80dd19211"/>
    <ds:schemaRef ds:uri="88c35d46-fb00-43c0-88f7-718d059ec3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81</vt:i4>
      </vt:variant>
    </vt:vector>
  </HeadingPairs>
  <TitlesOfParts>
    <vt:vector size="91" baseType="lpstr">
      <vt:lpstr>Drop Down</vt:lpstr>
      <vt:lpstr>CoverPage</vt:lpstr>
      <vt:lpstr>Instructions</vt:lpstr>
      <vt:lpstr>Summary</vt:lpstr>
      <vt:lpstr>Dev Budget</vt:lpstr>
      <vt:lpstr>Operating</vt:lpstr>
      <vt:lpstr>Feasibility</vt:lpstr>
      <vt:lpstr>Cash Flow</vt:lpstr>
      <vt:lpstr>24-Month- Op Subisdy Calc</vt:lpstr>
      <vt:lpstr>Application Support</vt:lpstr>
      <vt:lpstr>'24-Month- Op Subisdy Calc'!Access_Road_Maintenance</vt:lpstr>
      <vt:lpstr>'Drop Down'!Access_Road_Maintenance</vt:lpstr>
      <vt:lpstr>'24-Month- Op Subisdy Calc'!Applicant_Role</vt:lpstr>
      <vt:lpstr>'Drop Down'!Applicant_Role</vt:lpstr>
      <vt:lpstr>'24-Month- Op Subisdy Calc'!AssemblyDistrictCode</vt:lpstr>
      <vt:lpstr>'Drop Down'!AssemblyDistrictCode</vt:lpstr>
      <vt:lpstr>'24-Month- Op Subisdy Calc'!Beds</vt:lpstr>
      <vt:lpstr>'Drop Down'!Beds</vt:lpstr>
      <vt:lpstr>'24-Month- Op Subisdy Calc'!CalHFA_Application_Type</vt:lpstr>
      <vt:lpstr>'Drop Down'!CalHFA_Application_Type</vt:lpstr>
      <vt:lpstr>'24-Month- Op Subisdy Calc'!CongressionalDistrictCode</vt:lpstr>
      <vt:lpstr>'Drop Down'!CongressionalDistrictCode</vt:lpstr>
      <vt:lpstr>'24-Month- Op Subisdy Calc'!County</vt:lpstr>
      <vt:lpstr>'Drop Down'!County</vt:lpstr>
      <vt:lpstr>'24-Month- Op Subisdy Calc'!Development__Type</vt:lpstr>
      <vt:lpstr>'Drop Down'!Development__Type</vt:lpstr>
      <vt:lpstr>'24-Month- Op Subisdy Calc'!Fed_Min_Set</vt:lpstr>
      <vt:lpstr>'Drop Down'!Fed_Min_Set</vt:lpstr>
      <vt:lpstr>'24-Month- Op Subisdy Calc'!FORM_OF_ENTITY</vt:lpstr>
      <vt:lpstr>'Drop Down'!FORM_OF_ENTITY</vt:lpstr>
      <vt:lpstr>'24-Month- Op Subisdy Calc'!HCD_Funding</vt:lpstr>
      <vt:lpstr>'Drop Down'!HCD_Funding</vt:lpstr>
      <vt:lpstr>'24-Month- Op Subisdy Calc'!Income_Limit</vt:lpstr>
      <vt:lpstr>'Drop Down'!Income_Limit</vt:lpstr>
      <vt:lpstr>'24-Month- Op Subisdy Calc'!Interest_Rate_Type</vt:lpstr>
      <vt:lpstr>'Drop Down'!Interest_Rate_Type</vt:lpstr>
      <vt:lpstr>'24-Month- Op Subisdy Calc'!Layout</vt:lpstr>
      <vt:lpstr>'Drop Down'!Layout</vt:lpstr>
      <vt:lpstr>'24-Month- Op Subisdy Calc'!Lease_Terms</vt:lpstr>
      <vt:lpstr>'Drop Down'!Lease_Terms</vt:lpstr>
      <vt:lpstr>'24-Month- Op Subisdy Calc'!Multiple_Parcels?</vt:lpstr>
      <vt:lpstr>'Drop Down'!Multiple_Parcels?</vt:lpstr>
      <vt:lpstr>'24-Month- Op Subisdy Calc'!Occupancy</vt:lpstr>
      <vt:lpstr>'Drop Down'!Occupancy</vt:lpstr>
      <vt:lpstr>'24-Month- Op Subisdy Calc'!Owner_or_Tenant_paid_utilities</vt:lpstr>
      <vt:lpstr>'Drop Down'!Owner_or_Tenant_paid_utilities</vt:lpstr>
      <vt:lpstr>'24-Month- Op Subisdy Calc'!Partner_or_Member_Role</vt:lpstr>
      <vt:lpstr>'Drop Down'!Partner_or_Member_Role</vt:lpstr>
      <vt:lpstr>'24-Month- Op Subisdy Calc'!Pool</vt:lpstr>
      <vt:lpstr>'Drop Down'!Pool</vt:lpstr>
      <vt:lpstr>'Application Support'!Print_Area</vt:lpstr>
      <vt:lpstr>'Cash Flow'!Print_Area</vt:lpstr>
      <vt:lpstr>'Dev Budget'!Print_Area</vt:lpstr>
      <vt:lpstr>'Drop Down'!Print_Area</vt:lpstr>
      <vt:lpstr>Feasibility!Print_Area</vt:lpstr>
      <vt:lpstr>Instructions!Print_Area</vt:lpstr>
      <vt:lpstr>Operating!Print_Area</vt:lpstr>
      <vt:lpstr>Summary!Print_Area</vt:lpstr>
      <vt:lpstr>Operating!Print_Titles</vt:lpstr>
      <vt:lpstr>'24-Month- Op Subisdy Calc'!Relocation_Req_d?</vt:lpstr>
      <vt:lpstr>'Drop Down'!Relocation_Req_d?</vt:lpstr>
      <vt:lpstr>'24-Month- Op Subisdy Calc'!Rent_Limit</vt:lpstr>
      <vt:lpstr>'Drop Down'!Rent_Limit</vt:lpstr>
      <vt:lpstr>'24-Month- Op Subisdy Calc'!Repayment_Terms_Type</vt:lpstr>
      <vt:lpstr>'Drop Down'!Repayment_Terms_Type</vt:lpstr>
      <vt:lpstr>'24-Month- Op Subisdy Calc'!Required_Payment</vt:lpstr>
      <vt:lpstr>'Drop Down'!Required_Payment</vt:lpstr>
      <vt:lpstr>'24-Month- Op Subisdy Calc'!SenateDistrictCode</vt:lpstr>
      <vt:lpstr>'Drop Down'!SenateDistrictCode</vt:lpstr>
      <vt:lpstr>'24-Month- Op Subisdy Calc'!Site_Control</vt:lpstr>
      <vt:lpstr>'Drop Down'!Site_Control</vt:lpstr>
      <vt:lpstr>'24-Month- Op Subisdy Calc'!State_Set_Aside</vt:lpstr>
      <vt:lpstr>'Drop Down'!State_Set_Aside</vt:lpstr>
      <vt:lpstr>'24-Month- Op Subisdy Calc'!TCAC_Application_Type</vt:lpstr>
      <vt:lpstr>'Drop Down'!TCAC_Application_Type</vt:lpstr>
      <vt:lpstr>'24-Month- Op Subisdy Calc'!TCAC_Geographical_Area</vt:lpstr>
      <vt:lpstr>'Drop Down'!TCAC_Geographical_Area</vt:lpstr>
      <vt:lpstr>'24-Month- Op Subisdy Calc'!TCAC_Housing_Type</vt:lpstr>
      <vt:lpstr>'Drop Down'!TCAC_Housing_Type</vt:lpstr>
      <vt:lpstr>'24-Month- Op Subisdy Calc'!TCAC_Type_Housing</vt:lpstr>
      <vt:lpstr>'Drop Down'!TCAC_Type_Housing</vt:lpstr>
      <vt:lpstr>'24-Month- Op Subisdy Calc'!Tenure_Type</vt:lpstr>
      <vt:lpstr>'Drop Down'!Tenure_Type</vt:lpstr>
      <vt:lpstr>'24-Month- Op Subisdy Calc'!Type_of_Utility</vt:lpstr>
      <vt:lpstr>'Drop Down'!Type_of_Utility</vt:lpstr>
      <vt:lpstr>'24-Month- Op Subisdy Calc'!Type_of_Utility_2</vt:lpstr>
      <vt:lpstr>'Drop Down'!Type_of_Utility_2</vt:lpstr>
      <vt:lpstr>'24-Month- Op Subisdy Calc'!Unit_Size</vt:lpstr>
      <vt:lpstr>'Drop Down'!Unit_Size</vt:lpstr>
      <vt:lpstr>'24-Month- Op Subisdy Calc'!Yes_No</vt:lpstr>
      <vt:lpstr>'Drop Down'!Yes_No</vt:lpstr>
    </vt:vector>
  </TitlesOfParts>
  <Manager/>
  <Company>Department of Housing &amp; Community Development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Rodine</dc:creator>
  <cp:keywords/>
  <dc:description/>
  <cp:lastModifiedBy>McIntyre, Ashley Hart</cp:lastModifiedBy>
  <cp:revision/>
  <dcterms:created xsi:type="dcterms:W3CDTF">2005-01-12T19:18:16Z</dcterms:created>
  <dcterms:modified xsi:type="dcterms:W3CDTF">2020-08-13T03:50:26Z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0x010100505C6C357B3706408A84B89C82F33D6F</vt:lpwstr>
  </property>
  <property fmtid="{D5CDD505-2E9C-101B-9397-08002B2CF9AE}" pid="3" name="Order">
    <vt:r8>8768000</vt:r8>
  </property>
  <property fmtid="{D5CDD505-2E9C-101B-9397-08002B2CF9AE}" pid="4" name="SharedWithUsers">
    <vt:lpwstr>16;#Miles, Tashia@HCD</vt:lpwstr>
  </property>
  <property fmtid="{D5CDD505-2E9C-101B-9397-08002B2CF9AE}" pid="5" name="ComplianceAssetId">
    <vt:lpwstr/>
  </property>
</Properties>
</file>